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45" yWindow="0" windowWidth="20445" windowHeight="10920"/>
  </bookViews>
  <sheets>
    <sheet name="LIB_REF_No" sheetId="1" r:id="rId1"/>
    <sheet name="Coronavirus_(Wuhan_2019-nCov)" sheetId="5" r:id="rId2"/>
    <sheet name="Glossary" sheetId="4" r:id="rId3"/>
    <sheet name="File_Type (2)" sheetId="6" r:id="rId4"/>
    <sheet name="Sheet3" sheetId="11" r:id="rId5"/>
    <sheet name="ClimateGate_summary" sheetId="12" r:id="rId6"/>
  </sheets>
  <definedNames>
    <definedName name="_xlnm._FilterDatabase" localSheetId="2" hidden="1">Glossary!$A$1:$L$1</definedName>
    <definedName name="_xlnm._FilterDatabase" localSheetId="0" hidden="1">LIB_REF_No!$A$1:$Q$1043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71" i="6" l="1"/>
  <c r="Y272" i="6"/>
  <c r="Y273" i="6"/>
  <c r="Y90" i="6"/>
  <c r="Y92" i="6"/>
  <c r="Y201" i="6" l="1"/>
  <c r="Y202" i="6"/>
  <c r="Y199" i="6"/>
  <c r="Y197" i="6"/>
  <c r="Y192" i="6"/>
  <c r="Y193" i="6"/>
  <c r="Y191" i="6"/>
  <c r="B186" i="6"/>
  <c r="C186" i="6"/>
  <c r="Y186" i="6"/>
  <c r="Y185" i="6"/>
  <c r="Y180" i="6"/>
  <c r="Y179" i="6"/>
  <c r="Y174" i="6"/>
  <c r="Y175" i="6"/>
  <c r="Y176" i="6"/>
  <c r="Y177" i="6"/>
  <c r="Y172" i="6"/>
  <c r="Y171" i="6"/>
  <c r="B166" i="6"/>
  <c r="A166" i="6"/>
  <c r="X166" i="6"/>
  <c r="S166" i="6"/>
  <c r="T166" i="6"/>
  <c r="C166" i="6"/>
  <c r="Y153" i="6"/>
  <c r="Y147" i="6"/>
  <c r="Y146" i="6"/>
  <c r="Y145" i="6"/>
  <c r="Y144" i="6"/>
  <c r="Y143" i="6"/>
  <c r="Y122" i="6"/>
  <c r="A119" i="6"/>
  <c r="Y119" i="6"/>
  <c r="Y117" i="6"/>
  <c r="Y115" i="6"/>
  <c r="Y68" i="6"/>
  <c r="Y9" i="6"/>
  <c r="Y105" i="6" l="1"/>
  <c r="A102" i="6"/>
  <c r="Y102" i="6"/>
  <c r="Y98" i="6"/>
  <c r="Y97" i="6"/>
  <c r="Y96" i="6"/>
  <c r="T89" i="6"/>
  <c r="H89" i="6"/>
  <c r="C89" i="6"/>
  <c r="S89" i="6"/>
  <c r="Y89" i="6"/>
  <c r="Y85" i="6"/>
  <c r="Y82" i="6"/>
  <c r="Y77" i="6"/>
  <c r="Y76" i="6"/>
  <c r="Y73" i="6"/>
  <c r="B61" i="6"/>
  <c r="Y59" i="6"/>
  <c r="B57" i="6"/>
  <c r="T57" i="6"/>
  <c r="A57" i="6"/>
  <c r="A56" i="6"/>
  <c r="Y50" i="6"/>
  <c r="Y34" i="6"/>
  <c r="K19" i="6"/>
  <c r="B19" i="6"/>
  <c r="Y19" i="6"/>
  <c r="Y17" i="6"/>
  <c r="Y15" i="6"/>
  <c r="Y14" i="6" l="1"/>
  <c r="A4" i="6"/>
  <c r="B4" i="6"/>
  <c r="Y67" i="6" l="1"/>
  <c r="Y63" i="6"/>
  <c r="Y62" i="6"/>
  <c r="Y60" i="6"/>
  <c r="Y57" i="6"/>
  <c r="Y45" i="6"/>
  <c r="Y41" i="6"/>
  <c r="Y42" i="6"/>
  <c r="Y35" i="6"/>
  <c r="Y28" i="6"/>
  <c r="Y29" i="6"/>
  <c r="Y25" i="6"/>
  <c r="K26" i="6"/>
  <c r="Y23" i="6"/>
  <c r="Y21" i="6"/>
  <c r="C13" i="6"/>
  <c r="Y13" i="6"/>
  <c r="Y12" i="6"/>
  <c r="Y22" i="6" l="1"/>
  <c r="Y11" i="6"/>
  <c r="Y6" i="6"/>
  <c r="Y194" i="6"/>
  <c r="C17" i="11" l="1"/>
  <c r="C6" i="11"/>
  <c r="C20" i="11"/>
  <c r="C25" i="11" l="1"/>
  <c r="C13" i="11" l="1"/>
  <c r="C28" i="11" l="1"/>
  <c r="C1" i="11" l="1"/>
  <c r="C37" i="11" s="1"/>
  <c r="Y238" i="6" l="1"/>
  <c r="Y278" i="6" l="1"/>
  <c r="A274" i="6" l="1"/>
  <c r="X274" i="6"/>
  <c r="Y274" i="6" l="1"/>
  <c r="S7" i="6"/>
  <c r="G7" i="6"/>
  <c r="B7" i="6"/>
  <c r="X4" i="6"/>
  <c r="Y3" i="6"/>
  <c r="T4" i="6"/>
  <c r="S304" i="6" l="1"/>
  <c r="Y304" i="6" s="1"/>
  <c r="C303" i="6"/>
  <c r="B303" i="6"/>
  <c r="A303" i="6"/>
  <c r="A302" i="6"/>
  <c r="Y302" i="6" s="1"/>
  <c r="A301" i="6"/>
  <c r="Y301" i="6" s="1"/>
  <c r="C300" i="6"/>
  <c r="B300" i="6"/>
  <c r="X299" i="6"/>
  <c r="C299" i="6"/>
  <c r="A299" i="6"/>
  <c r="C298" i="6"/>
  <c r="A298" i="6"/>
  <c r="A297" i="6"/>
  <c r="Y297" i="6" s="1"/>
  <c r="A296" i="6"/>
  <c r="Y296" i="6" s="1"/>
  <c r="X295" i="6"/>
  <c r="C295" i="6"/>
  <c r="A295" i="6"/>
  <c r="X294" i="6"/>
  <c r="K294" i="6"/>
  <c r="C294" i="6"/>
  <c r="A294" i="6"/>
  <c r="B293" i="6"/>
  <c r="A293" i="6"/>
  <c r="A292" i="6"/>
  <c r="Y292" i="6" s="1"/>
  <c r="C291" i="6"/>
  <c r="B291" i="6"/>
  <c r="A291" i="6"/>
  <c r="A290" i="6"/>
  <c r="Y290" i="6" s="1"/>
  <c r="A289" i="6"/>
  <c r="Y289" i="6" s="1"/>
  <c r="A288" i="6"/>
  <c r="Y288" i="6" s="1"/>
  <c r="X287" i="6"/>
  <c r="T287" i="6"/>
  <c r="S287" i="6"/>
  <c r="N287" i="6"/>
  <c r="M287" i="6"/>
  <c r="L287" i="6"/>
  <c r="K287" i="6"/>
  <c r="C287" i="6"/>
  <c r="B287" i="6"/>
  <c r="A287" i="6"/>
  <c r="A286" i="6"/>
  <c r="Y286" i="6" s="1"/>
  <c r="B285" i="6"/>
  <c r="Y285" i="6" s="1"/>
  <c r="A284" i="6"/>
  <c r="Y284" i="6" s="1"/>
  <c r="B283" i="6"/>
  <c r="Y283" i="6" s="1"/>
  <c r="A282" i="6"/>
  <c r="Y282" i="6" s="1"/>
  <c r="A281" i="6"/>
  <c r="Y281" i="6" s="1"/>
  <c r="A280" i="6"/>
  <c r="Y280" i="6" s="1"/>
  <c r="A279" i="6"/>
  <c r="Y279" i="6" s="1"/>
  <c r="A277" i="6"/>
  <c r="Y277" i="6" s="1"/>
  <c r="A276" i="6"/>
  <c r="Y276" i="6" s="1"/>
  <c r="A275" i="6"/>
  <c r="Y275" i="6" s="1"/>
  <c r="A270" i="6"/>
  <c r="Y270" i="6" s="1"/>
  <c r="B269" i="6"/>
  <c r="Y269" i="6" s="1"/>
  <c r="A268" i="6"/>
  <c r="Y268" i="6" s="1"/>
  <c r="A267" i="6"/>
  <c r="Y267" i="6" s="1"/>
  <c r="B266" i="6"/>
  <c r="Y266" i="6" s="1"/>
  <c r="A265" i="6"/>
  <c r="Y265" i="6" s="1"/>
  <c r="A264" i="6"/>
  <c r="Y264" i="6" s="1"/>
  <c r="A263" i="6"/>
  <c r="Y263" i="6" s="1"/>
  <c r="A262" i="6"/>
  <c r="Y262" i="6" s="1"/>
  <c r="A261" i="6"/>
  <c r="Y261" i="6" s="1"/>
  <c r="X260" i="6"/>
  <c r="S260" i="6"/>
  <c r="A260" i="6"/>
  <c r="A259" i="6"/>
  <c r="Y259" i="6" s="1"/>
  <c r="A258" i="6"/>
  <c r="Y258" i="6" s="1"/>
  <c r="T257" i="6"/>
  <c r="A257" i="6"/>
  <c r="A256" i="6"/>
  <c r="Y256" i="6" s="1"/>
  <c r="T255" i="6"/>
  <c r="A255" i="6"/>
  <c r="A254" i="6"/>
  <c r="Y254" i="6" s="1"/>
  <c r="A253" i="6"/>
  <c r="Y253" i="6" s="1"/>
  <c r="O252" i="6"/>
  <c r="M252" i="6"/>
  <c r="A252" i="6"/>
  <c r="A251" i="6"/>
  <c r="Y251" i="6" s="1"/>
  <c r="B250" i="6"/>
  <c r="Y250" i="6" s="1"/>
  <c r="B249" i="6"/>
  <c r="Y249" i="6" s="1"/>
  <c r="A248" i="6"/>
  <c r="Y248" i="6" s="1"/>
  <c r="C247" i="6"/>
  <c r="B247" i="6"/>
  <c r="A247" i="6"/>
  <c r="C246" i="6"/>
  <c r="Y246" i="6" s="1"/>
  <c r="A245" i="6"/>
  <c r="Y245" i="6" s="1"/>
  <c r="X244" i="6"/>
  <c r="A244" i="6"/>
  <c r="A243" i="6"/>
  <c r="Y243" i="6" s="1"/>
  <c r="X242" i="6"/>
  <c r="A242" i="6"/>
  <c r="X241" i="6"/>
  <c r="W241" i="6"/>
  <c r="T241" i="6"/>
  <c r="S241" i="6"/>
  <c r="Q241" i="6"/>
  <c r="O241" i="6"/>
  <c r="M241" i="6"/>
  <c r="L241" i="6"/>
  <c r="K241" i="6"/>
  <c r="A241" i="6"/>
  <c r="A240" i="6"/>
  <c r="Y240" i="6" s="1"/>
  <c r="A239" i="6"/>
  <c r="Y239" i="6" s="1"/>
  <c r="X237" i="6"/>
  <c r="B237" i="6"/>
  <c r="A236" i="6"/>
  <c r="Y236" i="6" s="1"/>
  <c r="C235" i="6"/>
  <c r="Y235" i="6" s="1"/>
  <c r="X234" i="6"/>
  <c r="B234" i="6"/>
  <c r="A234" i="6"/>
  <c r="X233" i="6"/>
  <c r="C233" i="6"/>
  <c r="A232" i="6"/>
  <c r="Y232" i="6" s="1"/>
  <c r="A231" i="6"/>
  <c r="Y231" i="6" s="1"/>
  <c r="X229" i="6"/>
  <c r="A229" i="6"/>
  <c r="A228" i="6"/>
  <c r="Y228" i="6" s="1"/>
  <c r="A227" i="6"/>
  <c r="Y227" i="6" s="1"/>
  <c r="A226" i="6"/>
  <c r="Y226" i="6" s="1"/>
  <c r="B225" i="6"/>
  <c r="A225" i="6"/>
  <c r="X224" i="6"/>
  <c r="T224" i="6"/>
  <c r="S224" i="6"/>
  <c r="L224" i="6"/>
  <c r="K224" i="6"/>
  <c r="B224" i="6"/>
  <c r="A224" i="6"/>
  <c r="B223" i="6"/>
  <c r="A223" i="6"/>
  <c r="A222" i="6"/>
  <c r="Y222" i="6" s="1"/>
  <c r="A221" i="6"/>
  <c r="Y221" i="6" s="1"/>
  <c r="T220" i="6"/>
  <c r="A220" i="6"/>
  <c r="X219" i="6"/>
  <c r="S219" i="6"/>
  <c r="A218" i="6"/>
  <c r="Y218" i="6" s="1"/>
  <c r="C217" i="6"/>
  <c r="Y217" i="6" s="1"/>
  <c r="A216" i="6"/>
  <c r="Y216" i="6" s="1"/>
  <c r="X215" i="6"/>
  <c r="C215" i="6"/>
  <c r="A215" i="6"/>
  <c r="A214" i="6"/>
  <c r="Y214" i="6" s="1"/>
  <c r="A213" i="6"/>
  <c r="Y213" i="6" s="1"/>
  <c r="A212" i="6"/>
  <c r="Y212" i="6" s="1"/>
  <c r="C211" i="6"/>
  <c r="Y211" i="6" s="1"/>
  <c r="X210" i="6"/>
  <c r="N210" i="6"/>
  <c r="A210" i="6"/>
  <c r="C209" i="6"/>
  <c r="A209" i="6"/>
  <c r="A208" i="6"/>
  <c r="Y208" i="6" s="1"/>
  <c r="X207" i="6"/>
  <c r="A207" i="6"/>
  <c r="A206" i="6"/>
  <c r="Y206" i="6" s="1"/>
  <c r="Y205" i="6"/>
  <c r="A205" i="6"/>
  <c r="A204" i="6"/>
  <c r="Y204" i="6" s="1"/>
  <c r="A203" i="6"/>
  <c r="Y203" i="6" s="1"/>
  <c r="S200" i="6"/>
  <c r="B200" i="6"/>
  <c r="A200" i="6"/>
  <c r="A198" i="6"/>
  <c r="Y198" i="6" s="1"/>
  <c r="C196" i="6"/>
  <c r="A196" i="6"/>
  <c r="W195" i="6"/>
  <c r="T195" i="6"/>
  <c r="S195" i="6"/>
  <c r="L195" i="6"/>
  <c r="J195" i="6"/>
  <c r="I195" i="6"/>
  <c r="B195" i="6"/>
  <c r="A195" i="6"/>
  <c r="A190" i="6"/>
  <c r="Y190" i="6" s="1"/>
  <c r="X189" i="6"/>
  <c r="A189" i="6"/>
  <c r="A188" i="6"/>
  <c r="Y188" i="6" s="1"/>
  <c r="C187" i="6"/>
  <c r="Y187" i="6" s="1"/>
  <c r="B184" i="6"/>
  <c r="A184" i="6"/>
  <c r="A183" i="6"/>
  <c r="Y183" i="6" s="1"/>
  <c r="B182" i="6"/>
  <c r="A182" i="6"/>
  <c r="C181" i="6"/>
  <c r="A181" i="6"/>
  <c r="A178" i="6"/>
  <c r="Y178" i="6" s="1"/>
  <c r="A173" i="6"/>
  <c r="Y173" i="6" s="1"/>
  <c r="O170" i="6"/>
  <c r="A170" i="6"/>
  <c r="X169" i="6"/>
  <c r="C169" i="6"/>
  <c r="A168" i="6"/>
  <c r="Y168" i="6" s="1"/>
  <c r="B167" i="6"/>
  <c r="Y167" i="6" s="1"/>
  <c r="Y166" i="6"/>
  <c r="C165" i="6"/>
  <c r="Y165" i="6" s="1"/>
  <c r="X164" i="6"/>
  <c r="U164" i="6"/>
  <c r="U305" i="6" s="1"/>
  <c r="T164" i="6"/>
  <c r="S164" i="6"/>
  <c r="D164" i="6"/>
  <c r="D305" i="6" s="1"/>
  <c r="X163" i="6"/>
  <c r="C163" i="6"/>
  <c r="C162" i="6"/>
  <c r="B162" i="6"/>
  <c r="A162" i="6"/>
  <c r="T161" i="6"/>
  <c r="S161" i="6"/>
  <c r="J161" i="6"/>
  <c r="I161" i="6"/>
  <c r="C161" i="6"/>
  <c r="B161" i="6"/>
  <c r="A161" i="6"/>
  <c r="A160" i="6"/>
  <c r="Y160" i="6" s="1"/>
  <c r="Y159" i="6"/>
  <c r="B158" i="6"/>
  <c r="A158" i="6"/>
  <c r="C157" i="6"/>
  <c r="B157" i="6"/>
  <c r="A157" i="6"/>
  <c r="Y156" i="6"/>
  <c r="B155" i="6"/>
  <c r="A155" i="6"/>
  <c r="X154" i="6"/>
  <c r="E154" i="6"/>
  <c r="A154" i="6"/>
  <c r="H152" i="6"/>
  <c r="G152" i="6"/>
  <c r="C152" i="6"/>
  <c r="B152" i="6"/>
  <c r="A152" i="6"/>
  <c r="A151" i="6"/>
  <c r="Y151" i="6" s="1"/>
  <c r="C150" i="6"/>
  <c r="B150" i="6"/>
  <c r="X149" i="6"/>
  <c r="T149" i="6"/>
  <c r="S149" i="6"/>
  <c r="C149" i="6"/>
  <c r="B149" i="6"/>
  <c r="A149" i="6"/>
  <c r="C148" i="6"/>
  <c r="Y148" i="6" s="1"/>
  <c r="A142" i="6"/>
  <c r="Y142" i="6" s="1"/>
  <c r="A141" i="6"/>
  <c r="Y141" i="6" s="1"/>
  <c r="A140" i="6"/>
  <c r="Y140" i="6" s="1"/>
  <c r="A139" i="6"/>
  <c r="Y139" i="6" s="1"/>
  <c r="X138" i="6"/>
  <c r="T138" i="6"/>
  <c r="S138" i="6"/>
  <c r="N138" i="6"/>
  <c r="L138" i="6"/>
  <c r="K138" i="6"/>
  <c r="C138" i="6"/>
  <c r="B138" i="6"/>
  <c r="A138" i="6"/>
  <c r="A137" i="6"/>
  <c r="Y137" i="6" s="1"/>
  <c r="B136" i="6"/>
  <c r="A136" i="6"/>
  <c r="X135" i="6"/>
  <c r="A135" i="6"/>
  <c r="X134" i="6"/>
  <c r="B134" i="6"/>
  <c r="A134" i="6"/>
  <c r="B133" i="6"/>
  <c r="Y133" i="6" s="1"/>
  <c r="A132" i="6"/>
  <c r="Y132" i="6" s="1"/>
  <c r="A131" i="6"/>
  <c r="Y131" i="6" s="1"/>
  <c r="X130" i="6"/>
  <c r="B130" i="6"/>
  <c r="A129" i="6"/>
  <c r="Y129" i="6" s="1"/>
  <c r="C128" i="6"/>
  <c r="B128" i="6"/>
  <c r="A128" i="6"/>
  <c r="A127" i="6"/>
  <c r="Y127" i="6" s="1"/>
  <c r="X126" i="6"/>
  <c r="S126" i="6"/>
  <c r="A125" i="6"/>
  <c r="Y125" i="6" s="1"/>
  <c r="A124" i="6"/>
  <c r="Y124" i="6" s="1"/>
  <c r="X123" i="6"/>
  <c r="Y123" i="6" s="1"/>
  <c r="A121" i="6"/>
  <c r="Y121" i="6" s="1"/>
  <c r="S120" i="6"/>
  <c r="A120" i="6"/>
  <c r="A118" i="6"/>
  <c r="Y118" i="6" s="1"/>
  <c r="C116" i="6"/>
  <c r="A116" i="6"/>
  <c r="A114" i="6"/>
  <c r="Y114" i="6" s="1"/>
  <c r="A110" i="6"/>
  <c r="Y110" i="6" s="1"/>
  <c r="E109" i="6"/>
  <c r="C109" i="6"/>
  <c r="B109" i="6"/>
  <c r="A109" i="6"/>
  <c r="X108" i="6"/>
  <c r="A108" i="6"/>
  <c r="A107" i="6"/>
  <c r="Y107" i="6" s="1"/>
  <c r="G106" i="6"/>
  <c r="G305" i="6" s="1"/>
  <c r="F106" i="6"/>
  <c r="F305" i="6" s="1"/>
  <c r="C106" i="6"/>
  <c r="B106" i="6"/>
  <c r="A104" i="6"/>
  <c r="Y104" i="6" s="1"/>
  <c r="A103" i="6"/>
  <c r="Y103" i="6" s="1"/>
  <c r="A101" i="6"/>
  <c r="X100" i="6"/>
  <c r="V100" i="6"/>
  <c r="T100" i="6"/>
  <c r="P100" i="6"/>
  <c r="M100" i="6"/>
  <c r="A100" i="6"/>
  <c r="A99" i="6"/>
  <c r="Y99" i="6" s="1"/>
  <c r="X95" i="6"/>
  <c r="C95" i="6"/>
  <c r="B95" i="6"/>
  <c r="A95" i="6"/>
  <c r="A94" i="6"/>
  <c r="Y94" i="6" s="1"/>
  <c r="A93" i="6"/>
  <c r="Y93" i="6" s="1"/>
  <c r="A91" i="6"/>
  <c r="Y91" i="6" s="1"/>
  <c r="B88" i="6"/>
  <c r="A88" i="6"/>
  <c r="X87" i="6"/>
  <c r="H87" i="6"/>
  <c r="C87" i="6"/>
  <c r="B87" i="6"/>
  <c r="O86" i="6"/>
  <c r="L86" i="6"/>
  <c r="K86" i="6"/>
  <c r="J86" i="6"/>
  <c r="I86" i="6"/>
  <c r="I305" i="6" s="1"/>
  <c r="B86" i="6"/>
  <c r="A86" i="6"/>
  <c r="C84" i="6"/>
  <c r="B84" i="6"/>
  <c r="A84" i="6"/>
  <c r="X83" i="6"/>
  <c r="W83" i="6"/>
  <c r="S83" i="6"/>
  <c r="C83" i="6"/>
  <c r="A83" i="6"/>
  <c r="A81" i="6"/>
  <c r="C80" i="6"/>
  <c r="B80" i="6"/>
  <c r="A80" i="6"/>
  <c r="X79" i="6"/>
  <c r="S79" i="6"/>
  <c r="C79" i="6"/>
  <c r="B79" i="6"/>
  <c r="A79" i="6"/>
  <c r="Y78" i="6"/>
  <c r="Y75" i="6"/>
  <c r="Y74" i="6"/>
  <c r="Y72" i="6"/>
  <c r="Y71" i="6"/>
  <c r="X70" i="6"/>
  <c r="T70" i="6"/>
  <c r="A70" i="6"/>
  <c r="Y69" i="6"/>
  <c r="B66" i="6"/>
  <c r="Y66" i="6" s="1"/>
  <c r="Y65" i="6"/>
  <c r="X64" i="6"/>
  <c r="V64" i="6"/>
  <c r="T64" i="6"/>
  <c r="S64" i="6"/>
  <c r="P64" i="6"/>
  <c r="O64" i="6"/>
  <c r="M64" i="6"/>
  <c r="L64" i="6"/>
  <c r="H64" i="6"/>
  <c r="C64" i="6"/>
  <c r="B64" i="6"/>
  <c r="A64" i="6"/>
  <c r="Y61" i="6"/>
  <c r="X58" i="6"/>
  <c r="C58" i="6"/>
  <c r="X56" i="6"/>
  <c r="T56" i="6"/>
  <c r="S56" i="6"/>
  <c r="R56" i="6"/>
  <c r="R305" i="6" s="1"/>
  <c r="Q56" i="6"/>
  <c r="P56" i="6"/>
  <c r="O56" i="6"/>
  <c r="M56" i="6"/>
  <c r="L56" i="6"/>
  <c r="K56" i="6"/>
  <c r="B55" i="6"/>
  <c r="A55" i="6"/>
  <c r="S54" i="6"/>
  <c r="O54" i="6"/>
  <c r="B54" i="6"/>
  <c r="A53" i="6"/>
  <c r="Y53" i="6" s="1"/>
  <c r="A52" i="6"/>
  <c r="Y52" i="6" s="1"/>
  <c r="A51" i="6"/>
  <c r="Y51" i="6" s="1"/>
  <c r="B49" i="6"/>
  <c r="Y49" i="6" s="1"/>
  <c r="X48" i="6"/>
  <c r="A48" i="6"/>
  <c r="A47" i="6"/>
  <c r="Y47" i="6" s="1"/>
  <c r="A46" i="6"/>
  <c r="Y46" i="6" s="1"/>
  <c r="X44" i="6"/>
  <c r="A44" i="6"/>
  <c r="A43" i="6"/>
  <c r="Y43" i="6" s="1"/>
  <c r="B42" i="6"/>
  <c r="S40" i="6"/>
  <c r="C40" i="6"/>
  <c r="B40" i="6"/>
  <c r="A40" i="6"/>
  <c r="A39" i="6"/>
  <c r="Y39" i="6" s="1"/>
  <c r="C38" i="6"/>
  <c r="Y38" i="6" s="1"/>
  <c r="T37" i="6"/>
  <c r="S37" i="6"/>
  <c r="B37" i="6"/>
  <c r="A37" i="6"/>
  <c r="X36" i="6"/>
  <c r="A36" i="6"/>
  <c r="B32" i="6"/>
  <c r="B31" i="6"/>
  <c r="A31" i="6"/>
  <c r="C30" i="6"/>
  <c r="B30" i="6"/>
  <c r="A30" i="6"/>
  <c r="B27" i="6"/>
  <c r="Y27" i="6" s="1"/>
  <c r="C26" i="6"/>
  <c r="B26" i="6"/>
  <c r="A24" i="6"/>
  <c r="Y24" i="6" s="1"/>
  <c r="M20" i="6"/>
  <c r="Y20" i="6" s="1"/>
  <c r="Y18" i="6"/>
  <c r="C16" i="6"/>
  <c r="A16" i="6"/>
  <c r="V10" i="6"/>
  <c r="T10" i="6"/>
  <c r="M10" i="6"/>
  <c r="A10" i="6"/>
  <c r="B8" i="6"/>
  <c r="Y8" i="6" s="1"/>
  <c r="C5" i="6"/>
  <c r="A5" i="6"/>
  <c r="S4" i="6"/>
  <c r="C4" i="6"/>
  <c r="X2" i="6"/>
  <c r="S2" i="6"/>
  <c r="A2" i="6"/>
  <c r="AE269" i="5"/>
  <c r="AE268" i="5"/>
  <c r="AE267" i="5"/>
  <c r="AE266" i="5"/>
  <c r="AE265" i="5"/>
  <c r="AE264" i="5"/>
  <c r="AE263" i="5"/>
  <c r="AE262" i="5"/>
  <c r="AE261" i="5"/>
  <c r="AE260" i="5"/>
  <c r="AE259" i="5"/>
  <c r="AE258" i="5"/>
  <c r="AE257" i="5"/>
  <c r="AE256" i="5"/>
  <c r="AE255" i="5"/>
  <c r="AE254" i="5"/>
  <c r="AE253" i="5"/>
  <c r="AE252" i="5"/>
  <c r="AE251" i="5"/>
  <c r="AE250" i="5"/>
  <c r="AE249" i="5"/>
  <c r="AE248" i="5"/>
  <c r="AE247" i="5"/>
  <c r="AE246" i="5"/>
  <c r="AE245" i="5"/>
  <c r="AE244" i="5"/>
  <c r="AE243" i="5"/>
  <c r="AE242" i="5"/>
  <c r="AE241" i="5"/>
  <c r="AE240" i="5"/>
  <c r="AE239" i="5"/>
  <c r="AE238" i="5"/>
  <c r="AE237" i="5"/>
  <c r="AE236" i="5"/>
  <c r="AE235" i="5"/>
  <c r="AE234" i="5"/>
  <c r="AE233" i="5"/>
  <c r="AE232" i="5"/>
  <c r="AE231" i="5"/>
  <c r="AE230" i="5"/>
  <c r="AE229" i="5"/>
  <c r="AE228" i="5"/>
  <c r="AE227" i="5"/>
  <c r="AE226" i="5"/>
  <c r="AE225" i="5"/>
  <c r="AE224" i="5"/>
  <c r="AE223" i="5"/>
  <c r="AE222" i="5"/>
  <c r="AE221" i="5"/>
  <c r="AE220" i="5"/>
  <c r="AE219" i="5"/>
  <c r="AE218" i="5"/>
  <c r="AE217" i="5"/>
  <c r="AE216" i="5"/>
  <c r="AE215" i="5"/>
  <c r="AE214" i="5"/>
  <c r="AE213" i="5"/>
  <c r="AE212" i="5"/>
  <c r="AE211" i="5"/>
  <c r="AE210" i="5"/>
  <c r="AE209" i="5"/>
  <c r="AE208" i="5"/>
  <c r="AE207" i="5"/>
  <c r="AE206" i="5"/>
  <c r="AE205" i="5"/>
  <c r="AE204" i="5"/>
  <c r="AE203" i="5"/>
  <c r="AE202" i="5"/>
  <c r="AE201" i="5"/>
  <c r="AE200" i="5"/>
  <c r="AE199" i="5"/>
  <c r="AE198" i="5"/>
  <c r="AE197" i="5"/>
  <c r="AE196" i="5"/>
  <c r="AE195" i="5"/>
  <c r="AE194" i="5"/>
  <c r="AE193" i="5"/>
  <c r="AE192" i="5"/>
  <c r="AE191" i="5"/>
  <c r="AE190" i="5"/>
  <c r="AE189" i="5"/>
  <c r="AE188" i="5"/>
  <c r="AE187"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7" i="5"/>
  <c r="AE136" i="5"/>
  <c r="AE135" i="5"/>
  <c r="AE134" i="5"/>
  <c r="AE133" i="5"/>
  <c r="AE132" i="5"/>
  <c r="AE131" i="5"/>
  <c r="AE130" i="5"/>
  <c r="AE129" i="5"/>
  <c r="AE128" i="5"/>
  <c r="AE127" i="5"/>
  <c r="AE126" i="5"/>
  <c r="AE125" i="5"/>
  <c r="AE124" i="5"/>
  <c r="AE123" i="5"/>
  <c r="AE122" i="5"/>
  <c r="AE121" i="5"/>
  <c r="AE120" i="5"/>
  <c r="AE119" i="5"/>
  <c r="AE118" i="5"/>
  <c r="AE117" i="5"/>
  <c r="AE116" i="5"/>
  <c r="AE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G21" i="5"/>
  <c r="AE21" i="5" s="1"/>
  <c r="G20" i="5"/>
  <c r="AE20" i="5" s="1"/>
  <c r="G19" i="5"/>
  <c r="AE19" i="5" s="1"/>
  <c r="G18" i="5"/>
  <c r="AE18" i="5" s="1"/>
  <c r="G17" i="5"/>
  <c r="AE17" i="5" s="1"/>
  <c r="G16" i="5"/>
  <c r="AE16" i="5" s="1"/>
  <c r="G15" i="5"/>
  <c r="AE15" i="5" s="1"/>
  <c r="G14" i="5"/>
  <c r="AE14" i="5" s="1"/>
  <c r="G13" i="5"/>
  <c r="AE13" i="5" s="1"/>
  <c r="Y12" i="5"/>
  <c r="AE12" i="5" s="1"/>
  <c r="G11" i="5"/>
  <c r="AE11" i="5" s="1"/>
  <c r="G10" i="5"/>
  <c r="AE10" i="5" s="1"/>
  <c r="G9" i="5"/>
  <c r="AE9" i="5" s="1"/>
  <c r="J8" i="5"/>
  <c r="J270" i="5" s="1"/>
  <c r="AE7" i="5"/>
  <c r="H6" i="5"/>
  <c r="G5" i="5"/>
  <c r="G4" i="5"/>
  <c r="G3" i="5"/>
  <c r="AE3" i="5" s="1"/>
  <c r="G2" i="5"/>
  <c r="AE2" i="5" s="1"/>
  <c r="Y223" i="6" l="1"/>
  <c r="Y220" i="6"/>
  <c r="Y55" i="6"/>
  <c r="Y169" i="6"/>
  <c r="E305" i="6"/>
  <c r="Y130" i="6"/>
  <c r="Y155" i="6"/>
  <c r="Y257" i="6"/>
  <c r="Y16" i="6"/>
  <c r="X305" i="6"/>
  <c r="L305" i="6"/>
  <c r="Q305" i="6"/>
  <c r="Y299" i="6"/>
  <c r="Y244" i="6"/>
  <c r="Y101" i="6"/>
  <c r="Y158" i="6"/>
  <c r="V305" i="6"/>
  <c r="Y80" i="6"/>
  <c r="N305" i="6"/>
  <c r="Y163" i="6"/>
  <c r="Y207" i="6"/>
  <c r="Y229" i="6"/>
  <c r="Y252" i="6"/>
  <c r="Y36" i="6"/>
  <c r="Y116" i="6"/>
  <c r="Y196" i="6"/>
  <c r="Y233" i="6"/>
  <c r="Y255" i="6"/>
  <c r="Y126" i="6"/>
  <c r="Y225" i="6"/>
  <c r="M305" i="6"/>
  <c r="Y44" i="6"/>
  <c r="Y70" i="6"/>
  <c r="Y83" i="6"/>
  <c r="Y88" i="6"/>
  <c r="Y128" i="6"/>
  <c r="Y136" i="6"/>
  <c r="Y162" i="6"/>
  <c r="Y170" i="6"/>
  <c r="Y219" i="6"/>
  <c r="Y300" i="6"/>
  <c r="Y30" i="6"/>
  <c r="Y291" i="6"/>
  <c r="Y295" i="6"/>
  <c r="Y303" i="6"/>
  <c r="Y31" i="6"/>
  <c r="Y48" i="6"/>
  <c r="Y54" i="6"/>
  <c r="Y120" i="6"/>
  <c r="Y149" i="6"/>
  <c r="Y184" i="6"/>
  <c r="Y234" i="6"/>
  <c r="Y247" i="6"/>
  <c r="Y298" i="6"/>
  <c r="Y5" i="6"/>
  <c r="K305" i="6"/>
  <c r="W305" i="6"/>
  <c r="Y84" i="6"/>
  <c r="J305" i="6"/>
  <c r="Y138" i="6"/>
  <c r="Y150" i="6"/>
  <c r="Y241" i="6"/>
  <c r="Y242" i="6"/>
  <c r="Y260" i="6"/>
  <c r="Y161" i="6"/>
  <c r="Y4" i="6"/>
  <c r="Y64" i="6"/>
  <c r="Y100" i="6"/>
  <c r="Y108" i="6"/>
  <c r="Y135" i="6"/>
  <c r="Y154" i="6"/>
  <c r="Y182" i="6"/>
  <c r="Y195" i="6"/>
  <c r="Y210" i="6"/>
  <c r="Y224" i="6"/>
  <c r="Y287" i="6"/>
  <c r="Y26" i="6"/>
  <c r="Y40" i="6"/>
  <c r="Y56" i="6"/>
  <c r="Y79" i="6"/>
  <c r="Y81" i="6"/>
  <c r="Y86" i="6"/>
  <c r="Y95" i="6"/>
  <c r="Y134" i="6"/>
  <c r="Y152" i="6"/>
  <c r="Y157" i="6"/>
  <c r="Y181" i="6"/>
  <c r="Y189" i="6"/>
  <c r="Y200" i="6"/>
  <c r="Y209" i="6"/>
  <c r="Y215" i="6"/>
  <c r="Y237" i="6"/>
  <c r="Y293" i="6"/>
  <c r="Y10" i="6"/>
  <c r="A305" i="6"/>
  <c r="Y2" i="6"/>
  <c r="B305" i="6"/>
  <c r="H305" i="6"/>
  <c r="Y37" i="6"/>
  <c r="P305" i="6"/>
  <c r="S305" i="6"/>
  <c r="C305" i="6"/>
  <c r="T305" i="6"/>
  <c r="Y7" i="6"/>
  <c r="O305" i="6"/>
  <c r="Y58" i="6"/>
  <c r="Y87" i="6"/>
  <c r="Y106" i="6"/>
  <c r="Y109" i="6"/>
  <c r="Y230" i="6"/>
  <c r="Y294" i="6"/>
  <c r="Y164" i="6"/>
  <c r="AE8" i="5"/>
  <c r="G270" i="5"/>
  <c r="AE270" i="5" s="1"/>
  <c r="Y305" i="6" l="1"/>
  <c r="AE338" i="5"/>
  <c r="AE300" i="5"/>
  <c r="AE276" i="5"/>
  <c r="AE410" i="5"/>
  <c r="AE362" i="5"/>
  <c r="AE368" i="5"/>
  <c r="AE369" i="5"/>
  <c r="AE350" i="5"/>
  <c r="AE313" i="5"/>
  <c r="AE375" i="5"/>
  <c r="AE305" i="5"/>
  <c r="AE290" i="5"/>
  <c r="AE373" i="5"/>
  <c r="AE387" i="5"/>
  <c r="AE324" i="5"/>
  <c r="AE403" i="5"/>
  <c r="AE304" i="5"/>
  <c r="AE359" i="5"/>
  <c r="AE292" i="5"/>
  <c r="AE277" i="5"/>
  <c r="AE388" i="5"/>
  <c r="AE275" i="5"/>
  <c r="AE272" i="5"/>
  <c r="AE351" i="5"/>
  <c r="AE355" i="5"/>
  <c r="AE297" i="5"/>
  <c r="AE391" i="5"/>
  <c r="AE358" i="5"/>
  <c r="AE323" i="5"/>
  <c r="AE293" i="5"/>
  <c r="AE310" i="5"/>
  <c r="AE333" i="5"/>
  <c r="AE285" i="5"/>
  <c r="AE309" i="5"/>
  <c r="AE353" i="5"/>
  <c r="AE396" i="5"/>
  <c r="AE376" i="5"/>
  <c r="AE370" i="5"/>
  <c r="AE311" i="5"/>
  <c r="AE392" i="5"/>
  <c r="AE374" i="5"/>
  <c r="AE367" i="5"/>
  <c r="AE339" i="5"/>
  <c r="AE336" i="5"/>
  <c r="AE407" i="5"/>
  <c r="AE386" i="5"/>
  <c r="AE364" i="5"/>
  <c r="AE337" i="5"/>
  <c r="AE343" i="5"/>
  <c r="AE366" i="5"/>
  <c r="AE280" i="5"/>
  <c r="AE412" i="5"/>
  <c r="AE303" i="5"/>
  <c r="AE286" i="5"/>
  <c r="AE360" i="5"/>
  <c r="AE302" i="5"/>
  <c r="AE320" i="5"/>
  <c r="AE401" i="5"/>
  <c r="AE378" i="5"/>
  <c r="AE406" i="5"/>
  <c r="AE381" i="5"/>
  <c r="AE394" i="5"/>
  <c r="AE385" i="5"/>
  <c r="AE296" i="5"/>
  <c r="AE334" i="5"/>
  <c r="AE301" i="5"/>
  <c r="AE361" i="5"/>
  <c r="AE347" i="5"/>
  <c r="AE345" i="5"/>
  <c r="AE397" i="5"/>
  <c r="AE400" i="5"/>
  <c r="AE331" i="5"/>
  <c r="AE317" i="5"/>
  <c r="AE354" i="5"/>
  <c r="AE384" i="5"/>
  <c r="AE314" i="5"/>
  <c r="AE330" i="5"/>
  <c r="AE365" i="5"/>
  <c r="AE382" i="5"/>
  <c r="AE273" i="5"/>
  <c r="AE341" i="5"/>
  <c r="AE405" i="5"/>
  <c r="AE404" i="5"/>
  <c r="AE371" i="5"/>
  <c r="AE294" i="5"/>
  <c r="AE395" i="5"/>
  <c r="AE356" i="5"/>
  <c r="AE398" i="5"/>
  <c r="AE346" i="5"/>
  <c r="AE413" i="5"/>
  <c r="AE363" i="5"/>
  <c r="AE321" i="5"/>
  <c r="AE340" i="5"/>
  <c r="AE372" i="5"/>
  <c r="AE383" i="5"/>
  <c r="AE390" i="5"/>
  <c r="AE289" i="5"/>
  <c r="AE326" i="5"/>
  <c r="AE349" i="5"/>
  <c r="AE283" i="5"/>
  <c r="AE312" i="5"/>
  <c r="AE291" i="5"/>
  <c r="AE393" i="5"/>
  <c r="AE329" i="5"/>
  <c r="AE306" i="5"/>
  <c r="AE377" i="5"/>
  <c r="AE411" i="5"/>
  <c r="AE328" i="5"/>
  <c r="AE274" i="5"/>
  <c r="AE402" i="5"/>
  <c r="AE288" i="5"/>
  <c r="AE380" i="5"/>
  <c r="AE281" i="5"/>
  <c r="AE284" i="5"/>
  <c r="AE315" i="5"/>
  <c r="AE282" i="5"/>
  <c r="AE408" i="5"/>
  <c r="AE322" i="5"/>
  <c r="AE271" i="5"/>
  <c r="AE316" i="5"/>
  <c r="AE318" i="5"/>
  <c r="AE409" i="5"/>
  <c r="AE348" i="5"/>
  <c r="AE357" i="5"/>
  <c r="AE287" i="5"/>
  <c r="AE295" i="5"/>
  <c r="AE352" i="5"/>
  <c r="AE379" i="5"/>
  <c r="AE279" i="5"/>
  <c r="AE278" i="5"/>
  <c r="AE299" i="5"/>
  <c r="AE327" i="5"/>
  <c r="AE325" i="5"/>
  <c r="AE389" i="5"/>
  <c r="AE335" i="5"/>
  <c r="AE399" i="5"/>
  <c r="AE307" i="5"/>
  <c r="AE342" i="5"/>
  <c r="AE298" i="5"/>
  <c r="AE332" i="5"/>
  <c r="AE308" i="5"/>
  <c r="AE344" i="5"/>
  <c r="AE319" i="5"/>
</calcChain>
</file>

<file path=xl/sharedStrings.xml><?xml version="1.0" encoding="utf-8"?>
<sst xmlns="http://schemas.openxmlformats.org/spreadsheetml/2006/main" count="14802" uniqueCount="6213">
  <si>
    <t>File_name</t>
  </si>
  <si>
    <t>Description</t>
  </si>
  <si>
    <t>12_Government_Documents_that_take_UFOs_seriously.zip</t>
  </si>
  <si>
    <t>zip</t>
  </si>
  <si>
    <t>Date_modified</t>
  </si>
  <si>
    <t>1947-9-23-TWINMEM1.JPG</t>
  </si>
  <si>
    <t>jpg</t>
  </si>
  <si>
    <t>Zipped archive of folder contents</t>
  </si>
  <si>
    <t>Category_1</t>
  </si>
  <si>
    <t>Category_2</t>
  </si>
  <si>
    <t>Richard Dolan</t>
  </si>
  <si>
    <t>Author_/_Source</t>
  </si>
  <si>
    <t>1947-9-23-TWINMEM2.JPG</t>
  </si>
  <si>
    <t>1947 Twining memo from former 4 Star USAF General, Chief of Staff for the USAF - page 1</t>
  </si>
  <si>
    <t>1947 Twining memo from former 4 Star USAF General, Chief of Staff for the USAF - page 2</t>
  </si>
  <si>
    <t>1947-9-23-TWINMEM3.JPG</t>
  </si>
  <si>
    <t>1947 Twining memo from former 4 Star USAF General, Chief of Staff for the USAF - page 3</t>
  </si>
  <si>
    <t>Additional_information</t>
  </si>
  <si>
    <t>It is the opinion that the phenomenon being reported is something real and not visionary or fictitious. The reported operating characteristics such as extreme rates of climb, maneuverability (particularly in roll), and action with which must be considered evasive when sighted or contacted by friendly air-craft and radar, lend belief to the possibility that some of the objects are controlled either manually, automatically or remotely</t>
  </si>
  <si>
    <t>1949-1-31-FBI-2.JPG</t>
  </si>
  <si>
    <t>archive</t>
  </si>
  <si>
    <t>image</t>
  </si>
  <si>
    <t>Officers of Army intelligence, have discussed the matter of Unidentified Aircraft, or Unidentified Aerial Phenomenon, otherwise known as Flying Discs, Flying Saucers, and Balls of Fire. This matter is considered top secret by Intelligence officers of both the Army and the Air Force</t>
  </si>
  <si>
    <t>1949-1-31-FBI-3.JPG</t>
  </si>
  <si>
    <t>1949-1-31-FBI.JPG</t>
  </si>
  <si>
    <t>1949 FBI Memo</t>
  </si>
  <si>
    <t>1951-7-10-AFIntelligence-1smallversion.JPG</t>
  </si>
  <si>
    <t>1951-7-10-AFIntelligence-2.JPG</t>
  </si>
  <si>
    <t>Librarian_notes</t>
  </si>
  <si>
    <t>1951 Unites States Air Force (USAF) Intelligence Report</t>
  </si>
  <si>
    <t>Object described as flat on top and bottom, and appearing from a front view to have rounded edges and slightly beveled. From view as object divided from top of plane was completely round and spinning in clockwise direction. Object did not appear to be aluminum. Only 1 object observed. Solar white. No vapour trails or exhaust or visible system of propulsion. Described as traveling at tremendous speed, pilot states object was 300 to 400 feet from plane, and appeared to be 10 to 15 feet in diameter. Pilot states he felt disturbance in the air described as ‘bump’ when object passed under plane. Pilot is considered by associates to be highly reliable and a creditable observer</t>
  </si>
  <si>
    <t>Shows the second page enlarged for legibility - not a good quality copy</t>
  </si>
  <si>
    <t>1952 Chadwell Memo(From the Director of Scientific Intelligence for the CIA, H. Marshall Chadwell, to the director of the agency, General Walter Bedell Smith</t>
  </si>
  <si>
    <t>Chadwell wrote: At this time, the reports of incidents convince us that there is something going on that must have immediate attention. Sightings of unexplained objects at great altitudes travelling at high speeds in the vicinity of major U.S. defence installations are of such nature that they are not attributable to natural phenomena or known types of aerial vehicles</t>
  </si>
  <si>
    <t>1952-12-2-Chadwell.JPG</t>
  </si>
  <si>
    <t>1952-12-2B-Chadwell.JPG</t>
  </si>
  <si>
    <t>MP4</t>
  </si>
  <si>
    <t>PDF</t>
  </si>
  <si>
    <t>MP3</t>
  </si>
  <si>
    <t>MKV</t>
  </si>
  <si>
    <t>AVI</t>
  </si>
  <si>
    <t>XLS</t>
  </si>
  <si>
    <t>DOC</t>
  </si>
  <si>
    <t>JPG</t>
  </si>
  <si>
    <t>ZIP</t>
  </si>
  <si>
    <t>Folder_directory</t>
  </si>
  <si>
    <t>TOTAL_(files_all)</t>
  </si>
  <si>
    <t>PNG</t>
  </si>
  <si>
    <t>https://avalonlibrary.net/12_Government_Documents_that_take_UFOs_seriously/1947-9-23-TWINMEM1.JPG</t>
  </si>
  <si>
    <t>https://avalonlibrary.net/12_Government_Documents_that_take_UFOs_seriously/1947-9-23-TWINMEM2.JPG</t>
  </si>
  <si>
    <t>https://avalonlibrary.net/12_Government_Documents_that_take_UFOs_seriously/1947-9-23-TWINMEM3.JPG</t>
  </si>
  <si>
    <t>https://avalonlibrary.net/12_Government_Documents_that_take_UFOs_seriously/1949-1-31-FBI-2.JPG</t>
  </si>
  <si>
    <t>https://avalonlibrary.net/12_Government_Documents_that_take_UFOs_seriously/1949-1-31-FBI-3.JPG</t>
  </si>
  <si>
    <t>https://avalonlibrary.net/12_Government_Documents_that_take_UFOs_seriously/1949-1-31-FBI.JPG</t>
  </si>
  <si>
    <t>https://avalonlibrary.net/12_Government_Documents_that_take_UFOs_seriously/1951-7-10-AFIntelligence-1smallversion.JPG</t>
  </si>
  <si>
    <t>https://avalonlibrary.net/12_Government_Documents_that_take_UFOs_seriously/1951-7-10-AFIntelligence-2.JPG</t>
  </si>
  <si>
    <t>https://avalonlibrary.net/12_Government_Documents_that_take_UFOs_seriously/1952-12-2-Chadwell.JPG</t>
  </si>
  <si>
    <t>https://avalonlibrary.net/12_Government_Documents_that_take_UFOs_seriously/1952-12-2B-Chadwell.JPG</t>
  </si>
  <si>
    <t>https://avalonlibrary.net/12_Government_Documents_that_take_UFOs_seriously/1954-8-12%20Maxwell%20AFB%20Emergency.jpg</t>
  </si>
  <si>
    <t>1954-8-12 Maxwell AFB Emergency.jpg</t>
  </si>
  <si>
    <t>1954 Maxwell report: Termed the 1954 Maxwell Air Force Base Emergency Report, the following was forwarded to the CIA, NSA and the Joint Chiefs of Staff: "…pilot of helicopter wished to stress fact that the object was of a saucer-like nature, was stationary at 2000 ft." Here’s a germane question: What aircraft in 1954 was circular and able to hover?</t>
  </si>
  <si>
    <t>1954 Maxwell Air Force Base Emergency Report</t>
  </si>
  <si>
    <t>1966-MinotAFB.jpg</t>
  </si>
  <si>
    <t>https://avalonlibrary.net/12_Government_Documents_that_take_UFOs_seriously/1966-MinotAFB.jpg</t>
  </si>
  <si>
    <t>1966 Minot Air Force Base internal document</t>
  </si>
  <si>
    <t>https://avalonlibrary.net/12_Government_Documents_that_take_UFOs_seriously/1967-MALM.JPG</t>
  </si>
  <si>
    <t>1967-MALM.JPG</t>
  </si>
  <si>
    <t>One of many classified reports that slipped through the cracks occurred at Minot Air Force Base, in North Dakota, on August 24, 1966. This internal document references the Minot Air Force Base Incident of 1966 — an enigmatic encounter corroborated by three missile installations, and lasting almost four hours. Military radar painted this object ― which ascended as high as 100,000 feet ― and was visually observed by an Air Force strike team: "When the team was about ten miles from the landing site, static disrupted radio contact with them. Five to eight minutes later, the glow diminished, and the UFO took off. Another UFO was visually sighted and confirmed by radar. The one that was first sighted passed beneath the second. Radar also confirmed this. The first made for altitude toward the north, and the second seemed to disappear with the glow of red."</t>
  </si>
  <si>
    <t>1967 Malmstrom Air Force Base</t>
  </si>
  <si>
    <t>Early in the morning on the March 16, 1967 at Malmstrom AFB in Montana, occurred one of the most extraordinary events in the history of military-UFO encounters. Under a clear and dark Montana sky, an airman with the Oscar Flight Launch Control Center (LCC) saw a star-like object zigzagging high above him. Soon, a larger and closer light also appeared, and acted in similar fashion. The airman called his NCO, and the two men watched the lights streak through the sky, maneuvering in impossible ways. The NCO phoned his commander, Lieutenant Robert Salas, who was below ground in the launch control center. “Great,” Salas said. “You just keep watching them and let me know if they get any closer.”</t>
  </si>
  <si>
    <t>During October and November of 1975, another extraordinary series of air space violations took place, this time across the length of the U.S. northern border, involving several military bases from Montana to Maine. Air space incursions also took place through much of 1976. All are unexplained to this day in any conventional sense.</t>
  </si>
  <si>
    <t>https://avalonlibrary.net/12_Government_Documents_that_take_UFOs_seriously/1975-10-30-wurtsmith-1.JPG</t>
  </si>
  <si>
    <t>1975-10-30-wurtsmith-1.JPG</t>
  </si>
  <si>
    <t>1975-10-30-wurtsmith-2.JPG</t>
  </si>
  <si>
    <t>https://avalonlibrary.net/12_Government_Documents_that_take_UFOs_seriously/1975-10-30-wurtsmith-2.JPG</t>
  </si>
  <si>
    <t>12_Government_Documents_that_take_UFOs_seriously</t>
  </si>
  <si>
    <t>1975 Wurtsmith Air Force Base National Military Command Center (NMCC) memo</t>
  </si>
  <si>
    <t>1975 Wurtsmith Air Force Base AFOC report with summary of testimony from Lt. Col Giordano</t>
  </si>
  <si>
    <t>1976-9-19-Iran-a-1.JPG</t>
  </si>
  <si>
    <t>1976-9-19-Iran-a-2.JPG</t>
  </si>
  <si>
    <t>1976-9-19-Iran-a-3.JPG</t>
  </si>
  <si>
    <t>https://avalonlibrary.net/12_Government_Documents_that_take_UFOs_seriously/1976-9-19-Iran-a-1.JPG</t>
  </si>
  <si>
    <t>https://avalonlibrary.net/12_Government_Documents_that_take_UFOs_seriously/1976-9-19-Iran-a-2.JPG</t>
  </si>
  <si>
    <t>https://avalonlibrary.net/12_Government_Documents_that_take_UFOs_seriously/1976-9-19-Iran-a-3.JPG</t>
  </si>
  <si>
    <t>On the night of September 18, 1976, the Iranian Air Force was involved in one of the most dramatic UFO events in modern history. Not only was the case itself extraordinary, but so was the documentation: namely, a four-page U.S. Defense Intelligence Agency report. The strangeness began after 10:30 p.m. on September 18, when the control tower at Mehrabad Airport received calls about an unknown object hovering at 1,000 feet in the northern section of Teheran. The tower supervisor observed the object with binoculars, describing it as rectangular or cylindrical. In his words, “the two ends were pulsating with a whitish blue color. Around the mid-section was this small red light that kept going in a circle.... I was amazed.”</t>
  </si>
  <si>
    <t>1976 encounter over Tehran</t>
  </si>
  <si>
    <t>https://avalonlibrary.net/12_Government_Documents_that_take_UFOs_seriously/1976-9-19-Iran-summary.JPG</t>
  </si>
  <si>
    <t>1976-9-19-Iran-summary.JPG</t>
  </si>
  <si>
    <t>Summary sheet of incidents over Tehran</t>
  </si>
  <si>
    <t>1981-1-13-Halt-Memo.JPG</t>
  </si>
  <si>
    <t>https://avalonlibrary.net/12_Government_Documents_that_take_UFOs_seriously/1981-1-13-Halt-Memo.JPG</t>
  </si>
  <si>
    <t>The Rendlesham Forest incident remains among the most important UFO cases ever. It involved a landing of an unknown craft near two Air Bases in Britain, was witnessed by many U.S. military personnel, and is supported by military documentation. In addition, the area held a large stock of nuclear weapons, a fact that was denied by authorities for years, then admitted to be true. The case remains controversial, however, because proponents have not agreed on certain key details, and other critics have claimed it has wholly prosaic explanations. Moreover, confusion has plagued the case in matters so simple as the exact dates when it occurred. A major reason for this stems from the primary military document associated with the case, prepared by Deputy Base Commander Lt.Colonel Charles Halt. This was written from memory several weeks later, left a great deal out, and ascribed incorrect dates to the major events. Nevertheless, the incredible detail provided by so many witnesses, much of which is well corroborated, makes it clear that something extraordinary happened. Early in the morning of December 26, 1980, two USAF security police patrolmen saw unusual lights outside the back gate at Britain’s RAF Woodbridge. Under the assumption that this was aircraft in trouble, three patrolmen were ordered to proceed on foot to investigate.</t>
  </si>
  <si>
    <t>1981 Halt Memo concerning the events at Rendlesham Forest, Suffolk, England</t>
  </si>
  <si>
    <t>https://avalonlibrary.net/12_Government_Documents_that_take_UFOs_seriously/1988-3-CoastGuard.JPG</t>
  </si>
  <si>
    <t>1988 US Coastguard encounter</t>
  </si>
  <si>
    <t>1988-3-CoastGuard.JPG</t>
  </si>
  <si>
    <t>Sub_folder_dir</t>
  </si>
  <si>
    <t>Filename</t>
  </si>
  <si>
    <t>Author_Source_Summary</t>
  </si>
  <si>
    <t>Sub_folder_dir2</t>
  </si>
  <si>
    <t>Author_Source</t>
  </si>
  <si>
    <t>DOC_DOCX</t>
  </si>
  <si>
    <t>MPG</t>
  </si>
  <si>
    <t>WAV</t>
  </si>
  <si>
    <t>MOV</t>
  </si>
  <si>
    <t>EPUB</t>
  </si>
  <si>
    <t>MOBI</t>
  </si>
  <si>
    <t>Other (F90_MOD_PRO_etc)</t>
  </si>
  <si>
    <t>TXT</t>
  </si>
  <si>
    <t>CSV</t>
  </si>
  <si>
    <t>PPT</t>
  </si>
  <si>
    <t>RTF</t>
  </si>
  <si>
    <t>WP</t>
  </si>
  <si>
    <t>BMP</t>
  </si>
  <si>
    <t>TIF</t>
  </si>
  <si>
    <t>GIF</t>
  </si>
  <si>
    <t>2019 Military World Games - WUHAN 2019</t>
  </si>
  <si>
    <t>2019 Military World Games (Wikipedia).pdf</t>
  </si>
  <si>
    <t>Link: https://en.wikipedia.org/w/index.php?title=2019_Military_World_Games&amp;oldid=958103360</t>
  </si>
  <si>
    <t>Coronavirus_(Wuhan_2019-nCov)</t>
  </si>
  <si>
    <t>Anthony_Fauci</t>
  </si>
  <si>
    <t>Fauci_ ‘No doubt’ Trump will face surprise infectious disease outbreak (Jan 2017).pdf</t>
  </si>
  <si>
    <t xml:space="preserve">Source: Infectious Disease News, January 11, 2017
Brief: During a forum on pandemic preparedness at Georgetown University, Fauci said the Trump administration will not only be challenged by ongoing global health threats such as influenza and HIV, but also a surprise disease outbreak."...The thing we’re extraordinarily confident about is that we’re going to see this in the next few years.”
</t>
  </si>
  <si>
    <t>Fauci's_Treacherous_Ties_to_China_ and_Globalists.pdf</t>
  </si>
  <si>
    <t xml:space="preserve">Author: Dr. Joseph Mercola
Source: Mercola website, published October 30th, 2020
Link: https://articles.mercola.com/sites/articles/archive/2020/10/30/dr-anthony-fauci-coronavirus-chinese-communist-party.aspx?cid_source=dnl&amp;cid_medi%E2%80%A6
Mercola sources Peter Breggin. Highlights include:
1.A report by Dr. Peter Breggin reveals Dr. Anthony Fauci’s ties to the Chinese Communis tParty (CCP) and globalists who have pro􀂦ted from the pandemic measures promoted byhim as the leader of the U.S. Coronavirus Task Force
2.Fauci has been the major force behind research activities that enabled the Chinese Communist Party to manufacture lethal SARS coronaviruses, which in turn led to therelease — whether accidental or not — of SARS-CoV-2 from the Wuhan Institute ofVirology
3.In collaboration with the CCP and the World Health Organization, Fauci initially suppressed the truth about the origins and dangers of the pandemic, thereby enabling the spread of the virus from China to the rest of the world
4.Fauci has supported and praised Director-General of the WHO, Tedros Adhanom Ghebreyesus, a member of a Marxist-Leninist Ethiopian political party with a corrupt pastand terrorist ties who has also been accused of covering up cholera outbreaks in Ethiopia
5.Fauci recently published a paper in which he dismisses the possibility that SARS-CoV-2was created in and released from the Wuhan Institute of Virology, arguing instead for natural mutation. He also uses the pandemic to justify the “green new deal” and the globalist movement known as “the Great Reset”
</t>
  </si>
  <si>
    <t>Final-Fauci-Treachery-Report-10.19.2020 - Breggin_and_Breggin_October_2020.pdf</t>
  </si>
  <si>
    <t>Pandemic_Preparedness_in_the_Next_Administration_Keynote_Address_by_Anthony_S.Fauci_Jan_10_2017.mp4</t>
  </si>
  <si>
    <t>Author: Anthony Fauci
Source: Georgetown University Medical Center, Center for Global Health Science and Security, January 2017
Link: https://ghss.georgetown.edu/pandemicprep2017/
Anthony S. Fauci presents the keynote address at the "Pandemic Preparedness in the Next Administration" conference January 10, 2017.
Brief: The Center for Global Health Science and Security at Georgetown University Medical Center (GU GHSS) in partnership with the Harvard Global Health Institute (HGHI) will jointly convene leading thinkers from across sectors, and representing disciplines from practitioners to policymakers, to listen, learn, and discuss ways the next presidential administration can contribute to pandemic preparedness, global health security, and domestic readiness and resilience.</t>
  </si>
  <si>
    <t>Articles+press_(various_other)</t>
  </si>
  <si>
    <t>Other (includes speculative 5G, radiation etc  conflations)</t>
  </si>
  <si>
    <t>Is The Coronavirus Actually Microwave Illness (radiationdangers site)</t>
  </si>
  <si>
    <t>https://radiationdangers.com/microwave-sickness/the-flu-and-microwave-sickness-share-many-of-the-same-symptoms/</t>
  </si>
  <si>
    <t>[Letter]_Covid-19_does_not_lead_to_a_typical_ARDS_ATS_American_Thoracic_Society_journal_(Luciano_ Gattinoni_et_al_Mar_30_2020)_rccm.202003-0817le.pdf</t>
  </si>
  <si>
    <t>Authors: Luciano Gattinoni, Silvia Coppola, Massimo Cressoni, Mattia Busana, Davide Chiumello |  AJRCCM article in the American Thoracic Society, March 30, 2020
Topic: Italian hospital admissions</t>
  </si>
  <si>
    <t>5G network coming to Wuhan_article_Apr_2018.pdf</t>
  </si>
  <si>
    <t xml:space="preserve">Source: The Editorial Office of Hubei Provincial People’s Government, China, 04/16/2018 </t>
  </si>
  <si>
    <t>5472.jpg</t>
  </si>
  <si>
    <t>Horseman Coach company carrying evacuees from "Diamond Princess" passengers photographed early Feb 2020</t>
  </si>
  <si>
    <t>A closer look at U.S. deaths due to COVID-19 - The Johns Hopkins News-Letter.pdf</t>
  </si>
  <si>
    <t>JHU newsletter published by students
Source: - https://web.archive.org/web/20201126163323/https://www.jhunewsletter.com/article/2020/11/a-closer-look-at-u-s-deaths-due-to-covid-19
Yanni Gu on November 22 2020</t>
  </si>
  <si>
    <t>A Federal Ban on Making Lethal Viruses Is Lifted - The New York Times (Dec 2017).pdf</t>
  </si>
  <si>
    <t xml:space="preserve">Published in the Nrw York Times December 19, 2017
Source link: https://nyti.ms/2D4nKfk | </t>
  </si>
  <si>
    <t>A global team of experts has found 10 FATAL FLAWS in the main test for Covid and is demanding it’s urgently axed. As they should — RT Op-ed.pdf</t>
  </si>
  <si>
    <t>RT (Russia Today) Op-ed publisded December 1st, 2020
A peer review of the paper on which most Covid testing is based has comprehensively debunked the science behind it, 􀂇nding major 􀂈aws. They conclude it’s utterly unsuitable as a means for diagnosis – and the fall-out is immense. By Peter Andrews, Irish science journalist with life sciences background;  graduated University of Glasgow with a genetics degree.
Source: https://www.rt.com/op-ed/508383-fatal-flaws-covid-test/</t>
  </si>
  <si>
    <t>After the Lockdown_ A Global Coronavirus Vaccination Program... - Global Research by Prof Michel Chossudovsky Global Research, April 25, 2020.pdf</t>
  </si>
  <si>
    <t>Author: Prof. Michel Chossudovsky
Source: Global Research | Link: https://www.globalresearch.ca/after-the-lockdown-a-global-coronavirus-vaccination-program/5706547
Extract - Note the chronology: The development of the 2019 nCoV vaccine was announced at the Davos World Economic Forum (WEF) a week prior to the official launching by the WHO of a Worldwide Public Health Emergency (January 30) at a time when the number of “confirmed cases” Worldwide (outside China) was 150 (including 6 in the US).The pandemic was launched by the WHO on March 11. And five days later, barely covered by the media, the first tests involving human volunteers were conducted in Seattle on March 16.</t>
  </si>
  <si>
    <t>America's Super-Rich See Their Wealth Rise by $282 Billion in Three Weeks of Pandemic - Alan Macleod - Mintpress News Apr 27 2020.pdf</t>
  </si>
  <si>
    <t>Author: Alan Macleod, April 27th, 2020 
Source: MintPress News
Link: https://www.mintpressnews.com/super-rich-see-wealth-rise-282-billion-three-weeks-coronavirus/267027/
Report from the Institute for Policy Studies found that, while tens of millions of Americans have lost their jobs during the coronavirus pandemic, America’s ultra-wealthy  elite have seen their net worth surge by $282 billion in just 23 days.</t>
  </si>
  <si>
    <t>Anthrax Vaccine -- posts by Meryl Nass, M.D._ Why are some of the US' top scientists making a specious argument about the natural origin of SARS-CoV-2_.pdf</t>
  </si>
  <si>
    <t>Author: Meryl Nass, M.D - Epidemic and Anthrax Expert, Internal medicine specialist
Published April 2, 2020
Source + link: https://anthraxvaccine.blogspot.com/2020/04/why-are-some-of-us-top-scientists.html 
Article questions the claim that SARS-CoV-2 is a zoonotic virus and presents good arguments to validate the lab manipulation theory and cast reasonable doubt on the  specious claim for wholly natural origin</t>
  </si>
  <si>
    <t>BDS leaflet - corona_fs final 4.20.2020.pdf</t>
  </si>
  <si>
    <t>Author: Boycott Divestment and Sanction (BDS) - leaflet published April 2020 titled "Corona under apartheid"</t>
  </si>
  <si>
    <t>Biological Weapons_ A Useful and Timely Factual Overview - Global Research By Larry Romanoff Global Research, February 07, 2020.pdf</t>
  </si>
  <si>
    <t>Author: Larry Romanoff
Source: Global Research, February 07, 2020
Link: https://www.globalresearch.ca/biological-weapons-useful-timely-factual-overview/5702842
The US government and its many agencies and educational and health institutions, have for many decades conducted intensive research into biological warfare, in many cases strongly focused on race-specific pathogens.</t>
  </si>
  <si>
    <t>Britain's lockdown was futile, says Swedish epidemiologist (Telegraph May 2020).pdf</t>
  </si>
  <si>
    <t>Author: Jack Hardy
Source: Daily Telegraph Online, published May 6th, 2020
Link: https://www.telegraph.co.uk/news/2020/05/06/britains-lockdown-futile-says-swedish-epidemiologist/
Johan Giesecke, state epidemiologist in the Nordic country who advises the World Health Organisation, who helped shape Sweden's approach to the pandemic, suggested a
lockdown "does not" protect the vulnerable in care homes; said the UK’s death toll suggested instating harsh social restrictions was not the best method of tackling the pandemic.</t>
  </si>
  <si>
    <t>https://avalonlibrary.net/12_Government_Documents_that_take_UFOs_seriously/1990-Belgium-DIA-1.JPG</t>
  </si>
  <si>
    <t>https://avalonlibrary.net/12_Government_Documents_that_take_UFOs_seriously/1990-Belgium-DIA-2.JPG</t>
  </si>
  <si>
    <t>https://avalonlibrary.net/12_Government_Documents_that_take_UFOs_seriously/1990-Belgium-DIA-3.JPG</t>
  </si>
  <si>
    <t>1990-Belgium-DIA-1.JPG</t>
  </si>
  <si>
    <t>1990-Belgium-DIA-2.JPG</t>
  </si>
  <si>
    <t>1990-Belgium-DIA-3.JPG</t>
  </si>
  <si>
    <t>https://avalonlibrary.net/12_Government_Documents_that_take_UFOs_seriously/1990-Belgium-DIA-4.JPG</t>
  </si>
  <si>
    <t>https://avalonlibrary.net/12_Government_Documents_that_take_UFOs_seriously/1990-Belgium-DIA-5.JPG</t>
  </si>
  <si>
    <t>1989-1990 UFOs Over Belgium</t>
  </si>
  <si>
    <t>On the evening of March 4, 1988 near Eastland, Ohio, not far from the Pennsylvania border, Sheila Baker and her children were driving home along the shore of Lake Erie. At 6:30 p.m., their attention was drawn to a large, bright object apparently hovering over the lake. It seemed almost like a blimp. Bright lights appeared at each end of it, and the whole thing was rocking end to end like a seesaw. The brighter of the two lights was strobing. Once home, she persuaded her husband, Henry, to accompany her and the children to the beach. There, standing on the shore of Lake Erie, they all saw the object. It was gun-metal grey and positively enormous – Henry later said it was “larger than a football held at arm’s length."</t>
  </si>
  <si>
    <t>From late 1989 to the spring of 1990, hundreds of reports of lighted objects, often described as large triangular-shaped craft, were recorded in Belgium. The most spectacular sighting took place on the night of March 30, 1990. Thousands of witnesses saw one or more low-flying triangular UFOs with bright lights flashing in the center. The Belgian Air Force sent two F-16s to intercept the UFOs, which were tracked by several NATO radar stations; the jet pilots also tracked the objects on radar, and even see them at times. But the F-16s – among the top jet interceptors in the world – were thoroughly outclassed by the triangular objects.</t>
  </si>
  <si>
    <t>Richard Dolan's summary document authored in 2003 and updated 2009</t>
  </si>
  <si>
    <t>https://avalonlibrary.net/12_Government_Documents_that_take_UFOs_seriously/Richard%20Dolan%20-%2012%20Government%20Documents%20that%20Take%20UFOs%20Seriously.pdf</t>
  </si>
  <si>
    <t>document</t>
  </si>
  <si>
    <t>Richard Dolan - 12 Government Documents that Take UFOs Seriously</t>
  </si>
  <si>
    <t>1990-Belgium-DIA-4.JPG</t>
  </si>
  <si>
    <t>1990-Belgium-DIA-5.JPG</t>
  </si>
  <si>
    <t>Descriptor</t>
  </si>
  <si>
    <t>Science</t>
  </si>
  <si>
    <t>Spirituality</t>
  </si>
  <si>
    <t>Archaeology</t>
  </si>
  <si>
    <t>Anthropology</t>
  </si>
  <si>
    <t>Cosmology</t>
  </si>
  <si>
    <t>Geopolitics</t>
  </si>
  <si>
    <t>Politics</t>
  </si>
  <si>
    <t>POL</t>
  </si>
  <si>
    <t>History</t>
  </si>
  <si>
    <t>Language</t>
  </si>
  <si>
    <t>Economics</t>
  </si>
  <si>
    <t>Ecology</t>
  </si>
  <si>
    <t>ECON</t>
  </si>
  <si>
    <t>Technology</t>
  </si>
  <si>
    <t>Category - Main</t>
  </si>
  <si>
    <t>Environment</t>
  </si>
  <si>
    <t>Art</t>
  </si>
  <si>
    <t>Music</t>
  </si>
  <si>
    <t>Engineering</t>
  </si>
  <si>
    <t>Mathematics</t>
  </si>
  <si>
    <t>Phenomenology</t>
  </si>
  <si>
    <t>ART</t>
  </si>
  <si>
    <t>ENG</t>
  </si>
  <si>
    <t>MATH</t>
  </si>
  <si>
    <t>Cryptozoology</t>
  </si>
  <si>
    <t>Zoology</t>
  </si>
  <si>
    <t>Descriptor 1</t>
  </si>
  <si>
    <t>Astrology</t>
  </si>
  <si>
    <t>ASTROL</t>
  </si>
  <si>
    <t>Astronomy</t>
  </si>
  <si>
    <t>ASTRON</t>
  </si>
  <si>
    <t>Religion</t>
  </si>
  <si>
    <t>Philosophy</t>
  </si>
  <si>
    <t>Eugenics</t>
  </si>
  <si>
    <t>Biology</t>
  </si>
  <si>
    <t>Botany</t>
  </si>
  <si>
    <t>Research</t>
  </si>
  <si>
    <t>RES</t>
  </si>
  <si>
    <t>Media</t>
  </si>
  <si>
    <t>MEDIA</t>
  </si>
  <si>
    <t>Psychology</t>
  </si>
  <si>
    <t>Physics</t>
  </si>
  <si>
    <t>Astrophysics</t>
  </si>
  <si>
    <t>Social Media</t>
  </si>
  <si>
    <t>Sociology</t>
  </si>
  <si>
    <t>PSYCHI</t>
  </si>
  <si>
    <t>Geophysics</t>
  </si>
  <si>
    <t>Geography</t>
  </si>
  <si>
    <t>ASTROP</t>
  </si>
  <si>
    <t>Astrotheology</t>
  </si>
  <si>
    <t>ASTROT</t>
  </si>
  <si>
    <t>Communication</t>
  </si>
  <si>
    <t>Aviation</t>
  </si>
  <si>
    <t>AVIA</t>
  </si>
  <si>
    <t>Architecture</t>
  </si>
  <si>
    <t>ARCHIT</t>
  </si>
  <si>
    <t>GEOPHY</t>
  </si>
  <si>
    <t>Construction</t>
  </si>
  <si>
    <t>Currency</t>
  </si>
  <si>
    <t>Cartography</t>
  </si>
  <si>
    <t>Category assignation</t>
  </si>
  <si>
    <t>Medicine</t>
  </si>
  <si>
    <t>MEDIC</t>
  </si>
  <si>
    <t>Psychokinesis</t>
  </si>
  <si>
    <t>PSYCHK</t>
  </si>
  <si>
    <t>Out of Body Experiences</t>
  </si>
  <si>
    <t>OBE</t>
  </si>
  <si>
    <t>PHEN</t>
  </si>
  <si>
    <t>Kinesiology</t>
  </si>
  <si>
    <t>Poetry</t>
  </si>
  <si>
    <t>POET</t>
  </si>
  <si>
    <t>SOCMED</t>
  </si>
  <si>
    <t>Singing</t>
  </si>
  <si>
    <t>SING</t>
  </si>
  <si>
    <t>Meditation</t>
  </si>
  <si>
    <t>Ghosts</t>
  </si>
  <si>
    <t>GHOST</t>
  </si>
  <si>
    <t>NDE</t>
  </si>
  <si>
    <t>Unidentified Aerial Phenomena</t>
  </si>
  <si>
    <t>UAP</t>
  </si>
  <si>
    <t>SSP</t>
  </si>
  <si>
    <t>Military Abduction</t>
  </si>
  <si>
    <t>MILAB</t>
  </si>
  <si>
    <t>SOCIOE</t>
  </si>
  <si>
    <t>Myth and Legend</t>
  </si>
  <si>
    <t>US Election</t>
  </si>
  <si>
    <t>UFO</t>
  </si>
  <si>
    <t>Sasquatch</t>
  </si>
  <si>
    <t>Loch Ness Monster</t>
  </si>
  <si>
    <t>LOCHN</t>
  </si>
  <si>
    <t>Bigfoot</t>
  </si>
  <si>
    <t>BIGF</t>
  </si>
  <si>
    <t>Fairies</t>
  </si>
  <si>
    <t>FAIRY</t>
  </si>
  <si>
    <t>Ufology</t>
  </si>
  <si>
    <t>Geology</t>
  </si>
  <si>
    <t>GEOLOG</t>
  </si>
  <si>
    <t>MILCON</t>
  </si>
  <si>
    <t>Journalism</t>
  </si>
  <si>
    <t>Ballet</t>
  </si>
  <si>
    <t>BALLET</t>
  </si>
  <si>
    <t>Sport</t>
  </si>
  <si>
    <t>SPO</t>
  </si>
  <si>
    <t>USELEC</t>
  </si>
  <si>
    <t>UFOL</t>
  </si>
  <si>
    <t>Military equipment</t>
  </si>
  <si>
    <t>Military invasion</t>
  </si>
  <si>
    <t>MILINV</t>
  </si>
  <si>
    <t>MYTH</t>
  </si>
  <si>
    <t>Temples</t>
  </si>
  <si>
    <t>TEMPLE</t>
  </si>
  <si>
    <t>Vaccines</t>
  </si>
  <si>
    <t>VAX</t>
  </si>
  <si>
    <t>Blogpost</t>
  </si>
  <si>
    <t>BLOG</t>
  </si>
  <si>
    <t>Remote Viewing</t>
  </si>
  <si>
    <t>Alternative treatments</t>
  </si>
  <si>
    <t>ALTMED</t>
  </si>
  <si>
    <t>Article</t>
  </si>
  <si>
    <t>ARTICL</t>
  </si>
  <si>
    <t>Leaked document</t>
  </si>
  <si>
    <t>LEAKD</t>
  </si>
  <si>
    <t>Computing</t>
  </si>
  <si>
    <t>COMP</t>
  </si>
  <si>
    <t>Theology</t>
  </si>
  <si>
    <t>THEO</t>
  </si>
  <si>
    <t>Astral Travel</t>
  </si>
  <si>
    <t>ASTRAL</t>
  </si>
  <si>
    <t>Biblical text</t>
  </si>
  <si>
    <t>Bibliography</t>
  </si>
  <si>
    <t>Biography</t>
  </si>
  <si>
    <t>BIBLIO</t>
  </si>
  <si>
    <t>BIOG</t>
  </si>
  <si>
    <t>Writer</t>
  </si>
  <si>
    <t>Lexicography</t>
  </si>
  <si>
    <t>LEXIC</t>
  </si>
  <si>
    <t>Psychic phenomena/ability</t>
  </si>
  <si>
    <t>Society for Psychical Research</t>
  </si>
  <si>
    <t>SPR</t>
  </si>
  <si>
    <t>National Geographic</t>
  </si>
  <si>
    <t>NATGEO</t>
  </si>
  <si>
    <t>July 7th 2005</t>
  </si>
  <si>
    <t>JULY07</t>
  </si>
  <si>
    <t>Classified file</t>
  </si>
  <si>
    <t>CLASSI</t>
  </si>
  <si>
    <t>Unclassified file</t>
  </si>
  <si>
    <t>Artifacts</t>
  </si>
  <si>
    <t>ARTIF</t>
  </si>
  <si>
    <t>Mysticism</t>
  </si>
  <si>
    <t>MYSTIC</t>
  </si>
  <si>
    <t>Spiritual healing</t>
  </si>
  <si>
    <t>HEALS</t>
  </si>
  <si>
    <t>CLASSU</t>
  </si>
  <si>
    <t>Document release</t>
  </si>
  <si>
    <t>DOCREL</t>
  </si>
  <si>
    <t>Ancient site</t>
  </si>
  <si>
    <t>SITEA</t>
  </si>
  <si>
    <t>Ancient ruin</t>
  </si>
  <si>
    <t>SITER</t>
  </si>
  <si>
    <t>World Economic Forum</t>
  </si>
  <si>
    <t>WEF</t>
  </si>
  <si>
    <t>Author</t>
  </si>
  <si>
    <t>AUTH</t>
  </si>
  <si>
    <t>Musician</t>
  </si>
  <si>
    <t>Magician</t>
  </si>
  <si>
    <t>MUSICI</t>
  </si>
  <si>
    <t>MAGIC</t>
  </si>
  <si>
    <t>Sage</t>
  </si>
  <si>
    <t>SAGE</t>
  </si>
  <si>
    <t>Scientology</t>
  </si>
  <si>
    <t>SCIENT</t>
  </si>
  <si>
    <t>COVID-19</t>
  </si>
  <si>
    <t>COVID</t>
  </si>
  <si>
    <t>Intelligence Officer</t>
  </si>
  <si>
    <t>Intelligence Agent</t>
  </si>
  <si>
    <t>AGENTI</t>
  </si>
  <si>
    <t>Scribe</t>
  </si>
  <si>
    <t>AMENU</t>
  </si>
  <si>
    <t>Chemistry</t>
  </si>
  <si>
    <t>Alchemy</t>
  </si>
  <si>
    <t>Whistleblower</t>
  </si>
  <si>
    <t>WHISTL</t>
  </si>
  <si>
    <t>Mountaineering</t>
  </si>
  <si>
    <t>MOUNT</t>
  </si>
  <si>
    <t>Exploration</t>
  </si>
  <si>
    <t>ALCHEM</t>
  </si>
  <si>
    <t>ESP</t>
  </si>
  <si>
    <t>Paranormal</t>
  </si>
  <si>
    <t>War crimes</t>
  </si>
  <si>
    <t>CRIMEW</t>
  </si>
  <si>
    <t>UN document</t>
  </si>
  <si>
    <t>DOCUN</t>
  </si>
  <si>
    <t>US Government document</t>
  </si>
  <si>
    <t>UK Government document</t>
  </si>
  <si>
    <t>Russian Government document</t>
  </si>
  <si>
    <t>DOCRU</t>
  </si>
  <si>
    <t>Blog article</t>
  </si>
  <si>
    <t>ARTICB</t>
  </si>
  <si>
    <t>Watergate</t>
  </si>
  <si>
    <t>Russiagate</t>
  </si>
  <si>
    <t>Uktainian Government document</t>
  </si>
  <si>
    <t>China</t>
  </si>
  <si>
    <t>CHINA</t>
  </si>
  <si>
    <t>Youtube</t>
  </si>
  <si>
    <t>Twitter</t>
  </si>
  <si>
    <t>Facebook</t>
  </si>
  <si>
    <t>Censorship</t>
  </si>
  <si>
    <t>CENSOR</t>
  </si>
  <si>
    <t>YOUTUB</t>
  </si>
  <si>
    <t>TWITTR</t>
  </si>
  <si>
    <t>FACEB</t>
  </si>
  <si>
    <t>Instagram</t>
  </si>
  <si>
    <t>INSTAG</t>
  </si>
  <si>
    <t>Project Veritas</t>
  </si>
  <si>
    <t>VERITA</t>
  </si>
  <si>
    <t>WATERG</t>
  </si>
  <si>
    <t>RUSSIG</t>
  </si>
  <si>
    <t>Literature</t>
  </si>
  <si>
    <t>LIT</t>
  </si>
  <si>
    <t>Ebook</t>
  </si>
  <si>
    <t>EBOOK</t>
  </si>
  <si>
    <t>Silkway Files</t>
  </si>
  <si>
    <t>SILKW</t>
  </si>
  <si>
    <t>Autobiography</t>
  </si>
  <si>
    <t>BIOGA</t>
  </si>
  <si>
    <t>HEAL</t>
  </si>
  <si>
    <t>Legal document</t>
  </si>
  <si>
    <t>LEGALD</t>
  </si>
  <si>
    <t>Sub-category 2 Media file</t>
  </si>
  <si>
    <t>Presentation</t>
  </si>
  <si>
    <t>Interview</t>
  </si>
  <si>
    <t>Conference</t>
  </si>
  <si>
    <t>Documentary</t>
  </si>
  <si>
    <t>Clip</t>
  </si>
  <si>
    <t>Podcast</t>
  </si>
  <si>
    <t>Broadcast</t>
  </si>
  <si>
    <t>Descriptor 2 Video</t>
  </si>
  <si>
    <t>AUDIOP</t>
  </si>
  <si>
    <t>Audio clip</t>
  </si>
  <si>
    <t>VIDEOC</t>
  </si>
  <si>
    <t>VIDEOD</t>
  </si>
  <si>
    <t>Television</t>
  </si>
  <si>
    <t>VIDEOT</t>
  </si>
  <si>
    <t>TV Broadcast</t>
  </si>
  <si>
    <t>VIDEOI</t>
  </si>
  <si>
    <t>AUDIOI</t>
  </si>
  <si>
    <t>Radio</t>
  </si>
  <si>
    <t>VIDEOP</t>
  </si>
  <si>
    <t>Conversation</t>
  </si>
  <si>
    <t>AUDIOCV</t>
  </si>
  <si>
    <t>AUDIOR</t>
  </si>
  <si>
    <t>AUDIOX</t>
  </si>
  <si>
    <t>VIDEOX</t>
  </si>
  <si>
    <t>OFFICI</t>
  </si>
  <si>
    <t>Abduction</t>
  </si>
  <si>
    <t>ABDUCT</t>
  </si>
  <si>
    <t>AUDIOB</t>
  </si>
  <si>
    <t>Radio broadcast</t>
  </si>
  <si>
    <t>Disclosure</t>
  </si>
  <si>
    <t>DISC</t>
  </si>
  <si>
    <t>Descriptor 1 Audio + other</t>
  </si>
  <si>
    <t>IMG</t>
  </si>
  <si>
    <t>Directory_name</t>
  </si>
  <si>
    <t>Related_directory/sub-directory</t>
  </si>
  <si>
    <t xml:space="preserve">https://avalonlibrary.net/?dir=Rendlesham_Forest_incident_1980 and https://avalonlibrary.net/The_December_1980_Bentwaters_Charles_Halt_tape.mp3
 </t>
  </si>
  <si>
    <t>Recording</t>
  </si>
  <si>
    <t>The_December_1980_Bentwaters_Charles_Halt_tape.mp3</t>
  </si>
  <si>
    <t>mp3</t>
  </si>
  <si>
    <t>audio</t>
  </si>
  <si>
    <t>https://avalonlibrary.net/The_December_1980_Bentwaters_Charles_Halt_tape.mp3</t>
  </si>
  <si>
    <t>Author: Ian Ridpath
Source: http://www.ianridpath.com/ufo/halttape.html 
Date: January 2011
Throughout the events recorded on the tape, it is Bruce Englund who is guiding Halt around the site and he is also the person who first points out the flashing light. Englund himself has never gone on record about the events of that night. As well as Halt and Englund, the main character heard on the tape is Sergeant Monroe Nevels, who was operating the geiger counter. Nevels was a Chemical Defense Instructor in Disaster Preparedness, not a nuclear specialist, and his unfamiliarity with the equipment he is using becomes apparent on the tape. One other airman referred to by name is ‘Bob’ (Sergeant Bobby Ball). Col Halt has helped clarify certain exchanges and identify the voices for me, so this is the nearest we are likely to get to an ‘authorized’ version, and I am grateful to him for his assistance. However, I should add that Col Halt does not subscribe to my overall interpretation of the case.</t>
  </si>
  <si>
    <t>https://avalonlibrary.net/Rendlesham_Forest_incident_1980/Transcript%20of%20Colonel%20Halt%20Tape%20%28Ian%20Ridpath%29.pdf</t>
  </si>
  <si>
    <t>Transcript of Colonel Halt Tape (Ian Ridpath).pdf</t>
  </si>
  <si>
    <t>Lt Col. Charles Halt,  Sgt. Monroe Nevels, Bruce Englund</t>
  </si>
  <si>
    <t>Transcript of recorded conversation between Halt, Nevels and Englund</t>
  </si>
  <si>
    <t>Ian Ridpath</t>
  </si>
  <si>
    <t>Rendlesham_Forest_incident_1980</t>
  </si>
  <si>
    <t>Author: Ian Ridpath
Source: http://www.ianridpath.com/ufo/halttape.html 
Date: January 2011
This is a transcript of the cassette tape recording made by Lt. Col. Charles Halt on the night of the second sighting of the Rendlesham Forest UFO, i.e. the early hours of 1980 December 28. (The first sighting had been in the early hours of December 26, in which Halt was not involved.) Halt made the recording on a hand-held Lanier micro-cassette recorder which he carried for note-taking. There are many gaps and jumps in the recording as he switched the machine on and off</t>
  </si>
  <si>
    <t>Nirmal Purja</t>
  </si>
  <si>
    <t>14 Peaks: Nothing Is Impossible is a 2021 documentary film directed by Torquil Jones, and produced by Noah Media Group, Little Monster Films and Torquil Jones with Nirmal Purja, Jimmy Chin and Elizabeth Vasarhelyi as executive producers. The film follows Nepalese mountaineer Nirmal Purja and his team as they attempt to climb all 14 eight thousander peaks within a record time of under 7 months. (The previous record was over 7 years.) A significant portion of the footage was taken by the expedition team, while additional images and interviews were added later by the director, including interviews with Reinhold Messner (who called the feat "a unique statement in the history of mountaineering"), and other major high-altitude mountaineers,[1] and Purja's family (including his wife and brothers). The film premiered at the DOC NYC Film Festival, and was released on Netflix on 29 November 2021</t>
  </si>
  <si>
    <t>https://avalonlibrary.net/14.Peaks%20-%20Nothing%20Is%20Impossible%20%282021%29/14.Peaks%20-%20Nothing%20Is%20Impossible%20%282021%29.mp4</t>
  </si>
  <si>
    <t>video</t>
  </si>
  <si>
    <t>mp4</t>
  </si>
  <si>
    <t>14.Peaks - Nothing Is Impossible (2021)</t>
  </si>
  <si>
    <t>14.Peaks - Nothing Is Impossible (2021).mp4</t>
  </si>
  <si>
    <t>Publication_date</t>
  </si>
  <si>
    <t>Directory also includes a SRT (SubRip Subtitle file) not catalogued here</t>
  </si>
  <si>
    <t>Project Avalon Library</t>
  </si>
  <si>
    <t>PAL</t>
  </si>
  <si>
    <t>PAL.UFOL.RESUFO-ZIP-0000001-DOLAN</t>
  </si>
  <si>
    <t>911 Commission Report</t>
  </si>
  <si>
    <t>9-11-report-redacted.pdf</t>
  </si>
  <si>
    <t>https://avalonlibrary.net/911/911%20Commission%20Report/9-11-report-redacted.pdf</t>
  </si>
  <si>
    <t>Joint inquiry into intelligence community activities before and after the terrorist attacks of September 11, 2001. This is the report of the US Senate Select Committee on Intelligence and the US House Permanent Select Committee on Intelligence. This report includes findings and conclusions, accompanying narrative, and recommendations. It also includes additional views of both House and Senate members of their respective committees, which are collected in an Appendix. 
This version has been declassified by the Intelligence Community prior to its public release.</t>
  </si>
  <si>
    <t>US Government</t>
  </si>
  <si>
    <t>911 Commission Report.pdf</t>
  </si>
  <si>
    <t>https://avalonlibrary.net/911/911%20Commission%20Report/911%20Commission%20Report.pdf</t>
  </si>
  <si>
    <t>767-200 &amp; 757-200 technical overview</t>
  </si>
  <si>
    <t>Boeing 767-200ER.pdf</t>
  </si>
  <si>
    <t>https://avalonlibrary.net/911/Aircraft%20technical%20overview/767-200%20%26%20757-200%20technical%20overview/Boeing%20767-200ER.pdf</t>
  </si>
  <si>
    <t>Unknown</t>
  </si>
  <si>
    <t>PAL.ENG.RES911-AVIA-PDF-0000001-BOEING</t>
  </si>
  <si>
    <t>See also the Rendlesham Forest directory and copy of the Halt-Bentwaters audio recording, with transcript provided by Ian Ridpath</t>
  </si>
  <si>
    <t>Internet - unknown. Possibly Boeing website</t>
  </si>
  <si>
    <t>VIDEOL</t>
  </si>
  <si>
    <t>Lecture</t>
  </si>
  <si>
    <t>AUDIOL</t>
  </si>
  <si>
    <t>911 Research</t>
  </si>
  <si>
    <t>RES911</t>
  </si>
  <si>
    <t>Abduction Encounter Research</t>
  </si>
  <si>
    <t>AER</t>
  </si>
  <si>
    <t>WikiLeaks</t>
  </si>
  <si>
    <t>Space exploratoon</t>
  </si>
  <si>
    <t>SPACEX</t>
  </si>
  <si>
    <t>JOUR</t>
  </si>
  <si>
    <t>The Boeing 767 &amp; 757.pdf</t>
  </si>
  <si>
    <t>https://avalonlibrary.net/911/Aircraft%20technical%20overview/767-200%20%26%20757-200%20technical%20overview/The%20Boeing%20767%20%26%20757.pdf</t>
  </si>
  <si>
    <t>UFO Research</t>
  </si>
  <si>
    <t>RESUFO</t>
  </si>
  <si>
    <t>GEOP</t>
  </si>
  <si>
    <t>Category_3</t>
  </si>
  <si>
    <t>PAL.ENG.RES911-AVIA-PDF-0000002-BOEING</t>
  </si>
  <si>
    <t>Aircraft technical overview</t>
  </si>
  <si>
    <t>767-200ER.pdf</t>
  </si>
  <si>
    <t>https://avalonlibrary.net/911/Aircraft%20technical%20overview/767-200ER.pdf</t>
  </si>
  <si>
    <t>Boeing website</t>
  </si>
  <si>
    <t>Airliners.net website</t>
  </si>
  <si>
    <t>PAL.ENG.RES911-AVIA-PDF-0000003-BOEING</t>
  </si>
  <si>
    <t>Andreas von Buelow</t>
  </si>
  <si>
    <t>Andreas von Buelow (Interview with German newspaper Tagesspiegel, January 13th, 2002) blows 911 case wide open.pdf</t>
  </si>
  <si>
    <t>https://avalonlibrary.net/911/Andreas%20von%20Buelow/Andreas%20von%20Buelow%20%28Interview%20with%20German%20newspaper%20Tagesspiegel%2C%20January%2013th%2C%202002%29%20blows%20911%20case%20wide%20open.pdf</t>
  </si>
  <si>
    <t>A partial translation of Von Buelow's interview with German daily Tagesspiegel published January 13, 2002</t>
  </si>
  <si>
    <t>PAL.GEOP.RES911-ARTICL-PDF0000001-VONBUELOW</t>
  </si>
  <si>
    <t xml:space="preserve">Tagesspiegel </t>
  </si>
  <si>
    <t>Andreas Von Buelow was in the 1970s State Secretary in the Defense Ministry, and, in 1993 the SPD (Social Democratic Party) speaker. In this interview he is very critical of the US government narrative and in particular the work of the intelligence agencies.</t>
  </si>
  <si>
    <t>Former Top German MInister Rejects Official Story Of 911 Attacks (Rense.com).pdf</t>
  </si>
  <si>
    <t>PAL.GEOP.RES911-ARTICL-PDF0000002-VONBUELOW</t>
  </si>
  <si>
    <t>https://avalonlibrary.net/911/Andreas%20von%20Buelow/Former%20Top%20German%20MInister%20Rejects%20Official%20Story%20Of%20911%20Attacks%20%28Rense.com%29.pdf</t>
  </si>
  <si>
    <t>Rense.com</t>
  </si>
  <si>
    <t>Tagesspiegel January 16th 2002 interview article summary published on Rense.com</t>
  </si>
  <si>
    <t>BAKER, Ace (American PsyOps_video fakery paper)</t>
  </si>
  <si>
    <t>Intelligence report</t>
  </si>
  <si>
    <t>INTELR</t>
  </si>
  <si>
    <t>Scientific paper</t>
  </si>
  <si>
    <t>PAPERS</t>
  </si>
  <si>
    <t>Research paper</t>
  </si>
  <si>
    <t>PAPERR</t>
  </si>
  <si>
    <t>Ace Baker PsyOps2.pdf</t>
  </si>
  <si>
    <t>https://avalonlibrary.net/911/BAKER%2C%20Ace%20%28American%20PsyOps_video%20fakery%20paper%29/Ace%20Baker%20PsyOps2.pdf</t>
  </si>
  <si>
    <t>Baker presents compellingly plausible test hypotheses that question the video footage showing aircraft hitting the WTC towers on September 11. He proposes that video composites were used by the media in its presentation of events via TV</t>
  </si>
  <si>
    <t>Alexander Baker</t>
  </si>
  <si>
    <t xml:space="preserve">Author: Alexander 'Ace' Baker
The FOX “Chopper 5” and CNN “Ghostplane” videos are both shown to have multiple observable features irreconcilable with reality, yet perfectly consistent with video compositing. For instance, Chopper 5 is missing an airplane in its first 5 seconds. The airplane that finally does appear has unstable motion.
The nose of the airplane image was accidentally allowed to pop out from the back of the tower, and it’s missing a shadow. The wings of CNN Ghostplane pass through the wall of the tower, yet no damage is observed. There’s a puffball that appears in different places in different videos. Each one of these is strictly impossible in reality. Each one of these is a commonplace problem in the world of video compositing. Having proven compositing on Chopper 5 and Ghostplane, a distinction is made between the compositing techniques employed on live, real-time videos, and those that allow time for editing. By understanding the requirements and limitations of live compositing, I rule out the possibility of any flying object being present. All 9/11 airplane videos are thus proven to be video composites. Each one has had an airplane image inserted into what is otherwise real footage. 
</t>
  </si>
  <si>
    <r>
      <t xml:space="preserve">The supporting video presentation called </t>
    </r>
    <r>
      <rPr>
        <i/>
        <sz val="10"/>
        <color theme="1"/>
        <rFont val="Courier New"/>
        <family val="3"/>
      </rPr>
      <t xml:space="preserve">The Great American Psy-Opera </t>
    </r>
    <r>
      <rPr>
        <sz val="10"/>
        <color theme="1"/>
        <rFont val="Courier New"/>
        <family val="3"/>
      </rPr>
      <t>can be found in the main 911 directory: https://avalonlibrary.net/911/The_Great_American_Psy_Opera.mp4</t>
    </r>
  </si>
  <si>
    <t>https://avalonlibrary.net/911/The_Great_American_Psy_Opera.mp4</t>
  </si>
  <si>
    <t>The_Great_American_Psy_Opera.mp4</t>
  </si>
  <si>
    <t>Video documentary</t>
  </si>
  <si>
    <t>Betty Ong</t>
  </si>
  <si>
    <t>911 Facts website
Link: https://www.911facts.dk/?p=11654&amp;lang=en</t>
  </si>
  <si>
    <r>
      <t xml:space="preserve">
The claim that the publicised audio had been edited was made by Thomas Nørgaard, physics teacher at Ørestad High School, Copenhagen, on July 26 2017 on 911facts.dk’s Facebook wall. Abridged, from the Facebook post, he states the following: 
</t>
    </r>
    <r>
      <rPr>
        <i/>
        <sz val="10"/>
        <color theme="1"/>
        <rFont val="Courier New"/>
        <family val="3"/>
      </rPr>
      <t xml:space="preserve">The publically accessible audio file of Betty Ong’s callfrom AA 11 deviates a lot from the transcription the FBI made of her call on the day of September 11 2001.  Among many others are the sentences “He stood upstairs”, “What operation we are talking about” not found on the official audio file. Many other things are in quite a different order. Here FBI’s transcription https://vault.fbi.gov/…/9-11-interviews-2001-09-sep-04-of-08. Here the publicized audio file: https://youtu.be/icfkIH3j-nk
From this, we can conclude that either 1) there are two different audio files or 2) the audio file made public is an edited version of the FBI-transcribed from September 11 2001.
The FOX “Chopper 5” and CNN “Ghostplane” videos are both shown to have multiple observable features irreconcilable with reality, yet perfectly consistent with  editing. By understanding the requirements and limitations of live compositing, I rule out the possibility of any flying object being present. All 9/11 airplane videos are thus proven to be video composites. Each one has had an airplane image inserted into what is otherwise real footage. 
</t>
    </r>
  </si>
  <si>
    <t>https://avalonlibrary.net/911/Betty%20Ong%20/Betty%20Ong%20audio%20file%20has%20been%20edited%20%28911facts.dk%29.pdf</t>
  </si>
  <si>
    <t>Betty Ong audio file has been edited (911facts.dk).pdf</t>
  </si>
  <si>
    <t>PAL.GEOP.RES911-ARTICL-PDF0000003-ONG</t>
  </si>
  <si>
    <t>https://avalonlibrary.net/911/Betty%20Ong%20/Betty%20Ong%20phone%20call%20%28Flight%2011%29%20-%20audio%20edited.mp4</t>
  </si>
  <si>
    <t>Betty Ong phone call (Flight 11) - audio edited.mp4</t>
  </si>
  <si>
    <t>Released telephone conversation allegedly made by Betty Ong from on board flight 11. This is the 4 minute segment which appears to be edited.</t>
  </si>
  <si>
    <t>Betty Ong was a flight attendant on American Airlines Flight 112, the first plane to hit the World Trade Center on September 11 2001. During the time leading to the collision, Betty Ong succeeded in making a phone call from a telephone on the plane. She got in touch with two employees at American Airlines. The part of the conversation that managed to be recorded lasted for just over four minutes.
Later the same day, September 11, one of the two employees at American Airlines, Nydia Gonzalez, interviewed over the phone by an FBI agent. During the interview, Gonzalez plays the recorded conversation with Betty Ong twice. During the interview, the FBI agents writes down what Gonzalez says, and what Betty Ong says on the recording.
This article also contains the transcript.</t>
  </si>
  <si>
    <t>Video recording</t>
  </si>
  <si>
    <t>Ong anomalies - comment from pilots forum poster.pdf</t>
  </si>
  <si>
    <t>https://avalonlibrary.net/911/Betty%20Ong%20/Ong%20anomalies%20-%20comment%20from%20pilots%20forum%20poster.pdf</t>
  </si>
  <si>
    <t>The contributor outlines what happens during training exercises for airline attendants in the case of an emergency scenario such as a hijacking</t>
  </si>
  <si>
    <t>Extracted from the commentary:
Curiously, there isn't a single Arab name on any of the manifests on the planes involved and every other name is accounted for. So just who is it that this stewardess is talking about? Think of it this way: Crews go through all kinds of training, including what to do in the event of a hijacking. They are told they have certain options available to them, including getting in touch with company  officials via the airphones. Let's say that the stewardess we heard went through such an exercise and in the course of it, rehearsed a call to the appropriate people. These exercises are quite dramatic theater, the participants being required to summon up an appropriately emotional response in order to give the scene verisimilitude. Someone with access to recordings of these exercises could simply patch a recording of a stewardess known to be on the flight into the appropriate radio frequency. It would seem utterly realistic to the operator listening in, right down to her not responding to questions asked or having expected responses cued up and ready to respond</t>
  </si>
  <si>
    <t>Pilots For 911 Truth</t>
  </si>
  <si>
    <t>The article/blogpost examines aspects of the telphone conversation between Ong and Craig and further examines the anomalies present in the scenarios laid out.</t>
  </si>
  <si>
    <t>https://avalonlibrary.net/911/Betty%20Ong%20/Pilots%20for%20911%20Truth%20-%20Betty%20Ong%20phone%20call.pdf</t>
  </si>
  <si>
    <t>Pilots for 911 Truth - Betty Ong phone call.pdf</t>
  </si>
  <si>
    <t>BTS Flight Data</t>
  </si>
  <si>
    <t>https://avalonlibrary.net/911/BTS%20Flight%20Data/911%20Evidence%20that%20Flight%20AA11%20did%20not%20exist.pdf</t>
  </si>
  <si>
    <t>911 Evidence that Flight AA11 did not exist.pdf</t>
  </si>
  <si>
    <t xml:space="preserve">Source: Serendipity.li website
Author: Peter Meyer
Date: January 2006
An article that describes how to source the Bureau of Transportation flight data for September 11, 2001.
----------
The U.S. Bureau of Transportation Statistics has a website at http://www.bts.gov/. The Bureau is reported to log every domestic flight scheduled from a US airport and conducted by a carrier accounting for more than 1% of domestic air traffic, and the database is required to include all scheduled flights, whether actually completed or not, unless the flight is cancelled more than seven days prior to the departure date.
</t>
  </si>
  <si>
    <t>Peter Meyer</t>
  </si>
  <si>
    <t>https://avalonlibrary.net/911/BTS%20Flight%20Data/BTS%20-%20Dulles%20%28AA77%29%20-%20original%20info%20available%202003.pdf</t>
  </si>
  <si>
    <t>BTS - Dulles (AA77) - original info available 2003.pdf</t>
  </si>
  <si>
    <t>U.S. Bureau of Transportation Statistics</t>
  </si>
  <si>
    <t>U.S. Bureau of Transportation Statistics departure statistics summary for Washington Dulles International (IAD) airport for September 11, 2001 for American Airlines carrier. It doesn't show a record for Flight AA77.</t>
  </si>
  <si>
    <t>USG</t>
  </si>
  <si>
    <t xml:space="preserve">UK Government </t>
  </si>
  <si>
    <t>UKG</t>
  </si>
  <si>
    <t>U.S. Bureau of Transportation Statistics departure statistics summary for Boston Logan International (BOS) airport for September 11, 2001 for American Airlines carrier. It doesn't show a record for Flight AA11.</t>
  </si>
  <si>
    <t>https://avalonlibrary.net/911/BTS%20Flight%20Data/BTS%20-%20Logan%20%28AA11%29%20-%20original%20info%20available%202003.pdf</t>
  </si>
  <si>
    <t>BTS - Logan (AA11) - original info available 2003.pdf</t>
  </si>
  <si>
    <t>BTS - Logan (UA175) - original info available 2003.pdf</t>
  </si>
  <si>
    <t>https://avalonlibrary.net/911/BTS%20Flight%20Data/BTS%20-%20Logan%20%28UA175%29%20-%20original%20info%20available%202003.pdf</t>
  </si>
  <si>
    <t>U.S. Bureau of Transportation Statistics departure statistics summary for Boston Logan International (BOS) airport for September 11, 2001 for United Airlines carrier. A record for Flight UA175 is shown.</t>
  </si>
  <si>
    <t>https://avalonlibrary.net/911/BTS%20Flight%20Data/BTS%20-%20Newark%20%28UA93%29%20-%20original%20info%20available%202003.pdf</t>
  </si>
  <si>
    <t>U.S. Bureau of Transportation Statistics departure statistics summary for Newark International (EWR) airport for September 11, 2001 for United Airlines carrier. A record for Flight UA93 is shown.</t>
  </si>
  <si>
    <t>BTS - Newark (UA93) - original info available 2003.pdf</t>
  </si>
  <si>
    <t>Cellphones</t>
  </si>
  <si>
    <t>Were the phone calls from the 911 planes faked.pdf</t>
  </si>
  <si>
    <t>https://avalonlibrary.net/911/Cellphones/Were%20the%20phone%20calls%20from%20the%20911%20planes%20faked.pdf</t>
  </si>
  <si>
    <t>Source: Aldeilis.net
Link:  https://aldeilis.net/english/were-the-phone-calls-from-the-911-planes-faked
Author:  William M. Arkin
Date: April 2010
Extracted from the article Arkin discusses a little of the history of voice-morphing technology and how it could have been used as a part of the narrative of 911:
(It is) the result of voice “morphing” technology developed at the Los Alamos National Laboratory in New Mexico. By taking just a 10-minute digital recording of Steiner’s voice, scientist George Papcun is able, in near real time, to clone speech patterns and develop an accurate facsimile. Steiner was so impressed, he asked for a copy of the tape. Steiner was hardly the first or last victim to be spoofed by Papcun’s team members. To refine their method, they took various high quality recordings of generals and experimented with creating fake statements. One of the most memorable is Colin Powell stating “I am being treated well by my captors.” “They chose to have him say something he would never otherwise have said,” chuckled one of Papcun’s colleagues.</t>
  </si>
  <si>
    <t>William M. Arkin</t>
  </si>
  <si>
    <t>William M. Arkin, author of “The U.S. Military Online,” is a leading expert on national security and the Internet. He lectures and writes on nuclear weapons, military matters and information warfare. An Army intelligence analyst from 1974-1978, Arkin currently consults for Washingtonpost.Newsweek Interactive, MSNBC and the Natural Resources
Defense Council.</t>
  </si>
  <si>
    <t>DAVIDSSON, Elias</t>
  </si>
  <si>
    <t>DAVIDSSON, Elias - Military Exercises on September 11.pdf</t>
  </si>
  <si>
    <t>https://avalonlibrary.net/911/DAVIDSSON%2C%20Elias%20/DAVIDSSON%2C%20Elias%20-%20Military%20Exercises%20on%20September%2011.pdf</t>
  </si>
  <si>
    <t xml:space="preserve">Source: Aldeilis.net
Link:  https://aldeilis.net/english/military-exercises-on-september-11-2001/
Author:  Elias Davidsson Date: May 2006
Davidsson provides detailed summaries from various sources of the various drills taking place on September 11, 2001 and provides timelines. They include: 
1/ September 9-11, 2001: NORAD Begins Northern Vigilance Military Operation
2/ (6:30 a.m.): NORAD on Alert for Emergency Exercises
3/ Early Morning September 11, 2001: Medic Is Studying a Medical Emergency Disaster Plan for a Plane Crash at the Pentagon
4/ 8:30 a.m.: Army Base Near Pentagon (Fort Belvoir) Holds Terrorist Attack Exercise
5/ 8:30 a.m.: FBI/CIA Anti-Terrorist Task Force Away From Washington on Training Exercise in California
6/ 8:30 a.m.: US Military Holding “Practice Armageddon? Nationwide Training Exercise
7/ 8:46 a.m.: Fighters Are Training over North Carolina; Not Recalled to Washington Until Much Later
8/ 8:48 a.m.: Barksdale Air Force Base, Louisiana, Preparing for Global Guardian Exercise When Attacks Start
9/ Before 9:00 a.m.: Army Base (Fort Monmouth) Outside New York Prepares for Terrorist Attack Exercise
10/ Before 9:00 a.m.: Offutt Air Force Base, Nebraska, is Directing Global Guardian Training Exercise
11/ Just Before 9:00 a.m.: Two Otis Fighters Take Off for Training Mission Over Ocean (102nd Fighter Wing)
12/ After 9:03 a.m.: NORAD Training Exercise Cancelled
13/ (9:09 a.m. and After): Numerous False Reports of Hijacked Aircraft
14/ 9:28 a.m.: NORAD Possibly Holding “Live-Fly? Training Exercise (Vigilant Warrior)
15/ Before 9:37 a.m.: Army Base near Pentagon Holding Air Field Fire Fighting Training
16/ Before 9:55 a.m.: AWACS Planes on Training Missions in Florida and Near Washington, DC
17/ After 9:55 a.m.: Ellington Fighters Airborne on Local Training Mission </t>
  </si>
  <si>
    <t>Elias Davidsson was born in Palestine to German Jewish parents who had emigrated from Germany in 1931 and 1935 respectively (he later replaced his original surname with the patronym Davidsson, in accordance with Icelandic naming conventions). Davidsson grew up in Tel Aviv and Jerusalem.[1] Temporarily, he lived in France until he finally moved to Iceland in 1962 and became an Icelandic citizen.[2] He studied piano and composition in Cologne, Freiburg and Basel.[3] He worked as a programmer for 22 years.[4] Davidsson lived in Germany since 2008.[5] In 2022 he lived in Kirchen (Sieg).[6] He died on 7 April 2022 in Germany.[7]
Source: Wikipedia
Link: https://en.wikipedia.org/wiki/Elias_Davidsson</t>
  </si>
  <si>
    <t>Elias Davidsson</t>
  </si>
  <si>
    <t>DAVIDSSON, Elias - No evidence.pdf</t>
  </si>
  <si>
    <t>https://avalonlibrary.net/911/DAVIDSSON%2C%20Elias%20/DAVIDSSON%2C%20Elias%20-%20No%20evidence.pdf</t>
  </si>
  <si>
    <t>Author: Elias Davidsson 
Date: January 2008
Title: There is no evidence that Muslims committed the crime of 9/11
Davidsson outlines the case for lack of concrete evidence for those accused of the 911 terrorist atrocities. He observes the following: 
1/ The US government did not present any authenticated passenger lists
2/ No witnesses to the boarding of the airliners
3/ No boarding passes
4/ No proper identification of the "hijackers'" bodily remains
Excerpted from his conclusions:
US authorities have failed to prove that the 19 individuals accused of the mass murder of 9/11 had boarded the aircraft, which they allegedly used to commit the crime. No authenticated, original, passenger lists, bearing their names, have been released; no one is known to have seen them board the aircraft; no video recordings documented their boarding; no boarding pass stub is known to exist; and there is no actual proof that the alleged hijackers actually died at the known crash sites, because their bodily remains were not positively identified (except for one dubious case) and no chain-of-custody report accompanied these remains.</t>
  </si>
  <si>
    <t>DAVIDSSON, Elias - Participants in the Cover up.pdf</t>
  </si>
  <si>
    <t>https://avalonlibrary.net/911/DAVIDSSON%2C%20Elias%20/DAVIDSSON%2C%20Elias%20-%20Participants%20in%20the%20Cover%20up.pdf</t>
  </si>
  <si>
    <t>Author: Elias Davidsson
Date: 8 November 2004 (corrected on 4 May 2005, edited 8. Oct. 2005)
Title: Participants in the Cover-Up of 9/11: The Case of American and United Airlines
Source: Aldeilis.net
Link: https://aldeilis.net/english/are-american-airlines-accomplices-in-911-cover-up/
One of the immediate worries of American Airlines on September 11, 2001, was how to mould information flow to the general public and prevent “rumors” and wrong “theories” to leak out. A prestigious public-relations agency was put on the scene by AA “minutes after the first crash” to help carry out that communications task. Concurrent to such public-relations efforts, both airlines refused and continue to refuse to disclose the most fundamental data in their possession regarding the murderous events, such as passenger lists and access to eye-witnesses. This evidence suggests airlines complicity in covering up the truth on 9/11.</t>
  </si>
  <si>
    <t>DAVIDSSON, Elias - The Cleveland Airport Mystery.pdf</t>
  </si>
  <si>
    <t>https://avalonlibrary.net/911/DAVIDSSON%2C%20Elias%20/DAVIDSSON%2C%20Elias%20-%20The%20Cleveland%20Airport%20Mystery.pdf</t>
  </si>
  <si>
    <t>Uncertain on the provenance of the poster but they do appear to have some knowledge on what airline attendants are trained to do.
(Tintin - June 2022)</t>
  </si>
  <si>
    <t>Davidsson Submits Detailed Memorandum to UN Urging 911.pdf</t>
  </si>
  <si>
    <t>Author: Woody Box
Date:  December 2007
Title: The Cleveland Airport Mystery (Second edition: A wargame codenamed "Delta 89"
Source: Aldeilis.net
Link: https://aldeilis.net/english/the-cleveland-airport-mystery-version-2007/
The first version of "The Cleveland Airport mystery" (CAM) was published in May 2004 on the independent news website globalfreepress.com. Despite the title, the text is a sober analysis of all reports, messages and personal accounts regarding the events occuring at Hopkins Airport on the morning of 9/11. It makes the case for the emergency landing of an airliner with unknown identity, but determined by several clear characteristics. Its existence was covered up by another plane in emergency – Delta Flight 1989 – which landed at about the same time. Box named the mystery airliner "Flight X".</t>
  </si>
  <si>
    <t>Kevin Barrett</t>
  </si>
  <si>
    <t>https://avalonlibrary.net/911/DAVIDSSON%2C%20Elias%20/Davidsson%20Submits%20Detailed%20Memorandum%20to%20UN%20Urging%20911.pdf</t>
  </si>
  <si>
    <t>Author: Kevin Barrett
Title: UN Expert Urged to Obtain Facts regarding the Mass Murder of September 11, 2001 (from
Elias Davidsson)
Source: mujca.net (website no longer active)
Press release: April 25, 2008
On April 14, 2008, Icelandic scholar and human rights activist Elias Davidsson submitted to the UN Special Rapporteur on extrajudicial, summary or arbitrary executions a detailed memorandum describing the failure of the United States government to adequately investigate the mass murder that occurred on September 11, 2001, establish the truth and bring those responsible to justice. His submission is based on the following principles of human rights that have been affirmed by the United Nations and human rights tribunals, and reaffirmed by a panel of distinguished personalities
concerned with the need to establish the truth on the mass murder of September 11, 2001. These include Prof. Ali Khan, Law Faculty, Washburn University (USA); Dr. Daniele Ganser, Historisches Seminar, University of Basle (CH); Dr. Kevin Barrett, Co-Founder of the Muslim-Jewish-Christian Alliance for 9/11 Truth (USA); Jim Fetzer, Distinguished McKnight University Professor Emeritus, University of Minnesota (USA) and Prof. Lynn Margulis, Distinguished University Professor, MIT and member of the National Academy of Sciences (USA).</t>
  </si>
  <si>
    <t>Aldeilis.net and juscogens.net were the websites managed by Elias Davidsson when he was alive. Although the author is Woody Box the correct attribution has been made to Davidsson, as the source for the article (Tintin - June 2022)</t>
  </si>
  <si>
    <t>Woody Box/Elias Davidsson</t>
  </si>
  <si>
    <t>No video tapes of any passengers boarding 911 aircraft.pdf</t>
  </si>
  <si>
    <t>https://avalonlibrary.net/911/DAVIDSSON%2C%20Elias%20/No%20video%20tapes%20of%20any%20passengers%20boarding%20911%20aircraft.pdf</t>
  </si>
  <si>
    <t>Aldeilis.net and juscogens.net were the websites managed by Elias Davidsson when he was alive. Although the author is Stephen St. John the correct attribution has been made to Davidsson, as the source for the article (Tintin - June 2022)</t>
  </si>
  <si>
    <t>Stephen M. St. John/Elias Davidsson</t>
  </si>
  <si>
    <t>Victims not found on the Death Register.pdf</t>
  </si>
  <si>
    <t>Library_address</t>
  </si>
  <si>
    <t>https://avalonlibrary.net/911/DAVIDSSON%2C%20Elias%20/Victims%20not%20found%20on%20the%20Death%20Register.pdf</t>
  </si>
  <si>
    <t xml:space="preserve">Author: Elias Davidsson
Date: May 2005
Title: Victims not found on the Death Register
Source: Aldeilis.net
Link: https://aldeilis.net/english/victims-not-found-on-the-death-register/
Article relates to some questions regarding the SSDI (Social Security Death Index). Flight 11 officially departed from two different gates (26 and 32). 9/11 family members were asked if they could confirm some of these oddities. After a while, one of the close correspondents of 6-9000 family members, told Davidsson that flight 11 family members had been scared to speak out and didn’t want to receive further e-mails on that matter. </t>
  </si>
  <si>
    <t>DEWDNEY, A. K ('Kee') - Cellphone experiments</t>
  </si>
  <si>
    <t>https://avalonlibrary.net/911/DEWDNEY%2C%20A.%20K%20%28%27Kee%27%29%20-%20Cellphone%20experiments/Project%20Achilles%20-%20Cellphone%20Function%20on%20Airplanes.pdf</t>
  </si>
  <si>
    <t>Project Achilles - Cellphone Function on Airplanes.pdf</t>
  </si>
  <si>
    <t>Professor Alexander Keewatin Dewdney (born August 5, 1941) is a Canadian mathematician, computer scientist, author, and filmmaker, and researcher. Dewdney is the son of Canadian artist and author Selwyn Dewdney, and brother of poet Christopher Dewdney. Dewdney followed Martin Gardner and Douglas Hofstadter in authoring Scientific American magazine's recreational mathematics column, renamed to "Computer Recreations", then "Mathematical Recreations", from 1984 to 1991. He has published more than 10 books on scientific possibilities and puzzles.[8] Dewdney was a co-inventor of programming game Core War.</t>
  </si>
  <si>
    <t>Alexander Dewdney</t>
  </si>
  <si>
    <t>Scientific experiment</t>
  </si>
  <si>
    <t>SASQUA</t>
  </si>
  <si>
    <t>SCIEXP</t>
  </si>
  <si>
    <t>Author: Alexander K. Dewdney
Title: Project Achilles: Low Altitude Cellphone Experiments
Date: 2003
Source: http://physics911.net/pdf/Achilles.pdf
Claims that passengers aboard the doomed aircraft hijacked on the morning of September 11 2001 had used their cellphones to contact acquaintances and loved ones on the ground are shown to be highly questionable in light of experiments conducted in light aircraft over a typical, highly serviced urban area. The author conducted three such experiments in single-engine light aircraft, supplemented by a fourth experiment in a twin-engine light aircraft financed by the ASAHI Television Network of Japan. The acceptance of such claims by a broad segment of the public revealed a general ignorance of the powers and limitations of cellphone technology, an ignorance which is not surprising in view of a) a lack of knowledge about radio technology generally and b) the ban on cellphone calls from airliners imposed by the Federal Aviation Authority (FAA) since the early 1990s, when cellphones first began to come into general use. Given the operational realities of cellphone technology, the ban would appear to have been unnecessary, an issue that will be revisited at the end of the article.</t>
  </si>
  <si>
    <t>https://avalonlibrary.net/911/Explosive%20testimony/9-11ExplosiveEyewitnessTestimony.mp4</t>
  </si>
  <si>
    <t>Various</t>
  </si>
  <si>
    <t>9-11ExplosiveEyewitnessTestimony.mp4</t>
  </si>
  <si>
    <t>Explosive Testimony</t>
  </si>
  <si>
    <t>FBI_documents_on_Bin-Laden_family_flights_September_11_2001</t>
  </si>
  <si>
    <t>CIA Central Intelligence Agency</t>
  </si>
  <si>
    <t>USCIA</t>
  </si>
  <si>
    <t>FBI Federal Bureau of Investigation</t>
  </si>
  <si>
    <t>NSA National Security Agency</t>
  </si>
  <si>
    <t>USNSA</t>
  </si>
  <si>
    <t>Intelligence Agency</t>
  </si>
  <si>
    <t>INTELA</t>
  </si>
  <si>
    <t>US Department of Justice</t>
  </si>
  <si>
    <t>USDOJ</t>
  </si>
  <si>
    <t>Intelligence</t>
  </si>
  <si>
    <t>Law</t>
  </si>
  <si>
    <t>LAW</t>
  </si>
  <si>
    <t>JFK assassination research</t>
  </si>
  <si>
    <t>RESJFK</t>
  </si>
  <si>
    <t>NASA</t>
  </si>
  <si>
    <t>A-2005_saudiflights_FBI_911_bin-laden.pdf</t>
  </si>
  <si>
    <t>Document: US Department of Justice FOIPA response
Number: FOIPA No. 0984725-001
Date: 03 March 2005
Subject:  SAUDIS HOUSE OF SAUD AND BIN LADEN FAMILY MEMBERS LEAVING US AFTER 9/11/01
Recipient: Christopher J. Farrell 
Organisation: Judicial Watch
A 171 page document sent by Section Chief David M. Hardy, Record/Information Dissemination Section, Records Management Division to Christopher Farrell in response to his FOIPA request.</t>
  </si>
  <si>
    <t>FOIARQ</t>
  </si>
  <si>
    <t>FOIA Freedom of Information Act request</t>
  </si>
  <si>
    <t>FOIA Freedom of Information Act response</t>
  </si>
  <si>
    <t>FOIARS</t>
  </si>
  <si>
    <t>Video presentation</t>
  </si>
  <si>
    <t>https://avalonlibrary.net/?dir=911/FBI_documents_on_Bin-Laden_family_flights_September_11_2001</t>
  </si>
  <si>
    <t>Gelatin (B Thing and E Team - art project)</t>
  </si>
  <si>
    <t>B Thing and E Team article (wen - The Rundown site).pdf</t>
  </si>
  <si>
    <t>https://avalonlibrary.net/911/Gelatin%20%28B%20Thing%20and%20E%20Team%20-%20art%20project%29/B%20Thing%20and%20E%20Team%20article%20%28web%20-%20The%20Rundown%20site%29.pdf</t>
  </si>
  <si>
    <t>Source: TheRundownLive
Date: 01 September, 2015
Title: Could a Team of “Artists” Really Been the Ones Who Rigged the World Trade Centers with Explosives?
Artist groups (E-TEAM and GELATIN) were selected to be part of the Lower Manhattan Cultural Council (LMCC) World Views / Studioscape, a program that allowed them and other artists to work and live in the WTC in the four years leading up to 9/11 on different floors, including 91 and 92 of the North Tower. They were given seven day a week construction access to the WTC that allowed them to freely move all sorts of materials in and out of the complex.
The article sets out that this is not proof of a conspiracy, merely evidence of obvious security flaws, suspicious “coincidences”, possible spying and other. The conclusions herein are more than certainly plausible.
The article contains multiple links to external sites/sources</t>
  </si>
  <si>
    <t>Balcony Scene (Or Unseen) Atop the World; Episode at Trade Center Assumes Mythic Qualities - The New York Times.pdf</t>
  </si>
  <si>
    <t>https://avalonlibrary.net/911/Gelatin%20%28B%20Thing%20and%20E%20Team%20-%20art%20project%29/Balcony%20Scene%20%28Or%20Unseen%29%20Atop%20the%20World%3B%20Episode%20at%20Trade%20Center%20Assumes%20Mythic%20Qualities%20-%20The%20New%20York%20Times.pdf</t>
  </si>
  <si>
    <t>Author: Shaila K. Dewan
Source: NYT (New York Times)
Title: Balcony Scene (Or Unseen) Atop the World; Episode at Trade Center Assumes Mythic Qualities
Date: 18 August 2001
The article is a review of the book "The B-Thing" produced by four Vienna-based artists known as Gelatin. The book documents the covert installation, and brief use, of a balcony on the 91st floor of the World Trade Center, 1,100 feet above the earth. In the spring of 2000, Gelatin and 14 other artists shared free studio space on the 91st floor, where the group's artmaking appeared to consist of building a clubhouse out of cardboard boxes.
A version of this article appears in print on Aug. 18, 2001, Section B, Page 1 of the National edition.</t>
  </si>
  <si>
    <t>New York Times</t>
  </si>
  <si>
    <t>Gulf of Tonkin Incident (1964)</t>
  </si>
  <si>
    <t>https://avalonlibrary.net/911/Gulf%20of%20Tonkin%20Incident%20%281964%29/HANYOK%2C%20Robert%20J.%20-%20NSA%20archive%20relea00012.pdf</t>
  </si>
  <si>
    <t>HANYOK, Robert J. - NSA archiverelea0012.pdf</t>
  </si>
  <si>
    <t>Document: NSA Center for Cryptologic History
Type: Unclassified approved for release on 11-03-2005
Number: FOIA case #43933
Title: Skunks, Bogies, Silent Hounds, and the Flying Fish: The Gulf of Tonkin Mystery, 2-4 August 1964
Author: Robert Hanyok
A previously top secret COMINT document, subsequently unclassified, is a 55 page article published in the Cryptologic Quarterly (published by NSA Center for Cryptologic History) that covers in depth the events surrounding this notorious incident.
Robert J. Hanyok is a retired intelligence analyst and historian formerly with the U.S. Department of Defense. In addition to writing numerous lectures and articles, he is the author of Eavesdropping on Hell: Historical Guide to Western Communications and the Holocaust, 1939–1945; West Wind Clear: Cryptology and the Winds Message Controversy–A Documentary History; and Spartans in Darkness: American SIGINT and the Indochina War, 1945–1975.</t>
  </si>
  <si>
    <t>Declassified file</t>
  </si>
  <si>
    <t>CLASSD</t>
  </si>
  <si>
    <t>Tonkin Incident 1964 - Cohen and Solomon.pdf</t>
  </si>
  <si>
    <t>https://avalonlibrary.net/911/Gulf%20of%20Tonkin%20Incident%20%281964%29/Tonkin%20Incident%201964%20-%20Cohen%20and%20Solomon.pdf</t>
  </si>
  <si>
    <t>Author/s: Jeff Cohen and Norman Solomon
Source: Fair.org
Link: http://www.fair.org/media-beat/940727.html (redundant)
Title: 30-Year Anniversary: Tonkin Gulf Lie Launched Vietnam War
Date: 1994
The official story was that North Vietnamese torpedo boats launched an "unprovoked attack" against a
U.S. destroyer on "routine patrol" in the Tonkin Gulf on Aug. 2 -- and that North Vietnamese PT boats followed up with a "deliberate attack" on a pair of U.S. ships two days later. The truth was very different. Rather than being on a routine patrol Aug. 2, the U.S. destroyer Maddox was actually engaged in aggressive intelligence-gathering maneuvers -- in sync with coordinated attacks on North Vietnam by the South Vietnamese navy and the Laotian air force.</t>
  </si>
  <si>
    <t xml:space="preserve">This incident document has been included in the 911 directory as researchers have identified and drawn parallels between this incident and the events of 911 as being false flag events. </t>
  </si>
  <si>
    <t>HOLMGREN, Gerard</t>
  </si>
  <si>
    <t>HOLMGREN Manufactured-Terrorism.pdf</t>
  </si>
  <si>
    <t>https://avalonlibrary.net/911/HOLMGREN%2C%20Gerard/HOLMGREN%20Manufactured-Terrorism.pdf</t>
  </si>
  <si>
    <t>Robert Hanyok/NSA</t>
  </si>
  <si>
    <t>Jeff Cohen/Norman Solomon</t>
  </si>
  <si>
    <t>Author: Gerard Holmgren
Source: 911Closeup.com
Link: http://www.911closeup.com/index.shtml?ID=51 (redundant)
Title: There's just one problem with the official story of Sept 11 - it isn't true.
Date: 18 April 2004
This article presents a summary of the evidence that entire event was planned and carried out by the US govt and its agencies.</t>
  </si>
  <si>
    <t>Gerard Holmgren</t>
  </si>
  <si>
    <t>HOLMGREN No-Hijackings.pdf</t>
  </si>
  <si>
    <t>https://avalonlibrary.net/911/HOLMGREN%2C%20Gerard/HOLMGREN%20No-Hijackings.pdf</t>
  </si>
  <si>
    <t xml:space="preserve">Author: Gerard Holmgren
Source: 911Closeup.com
Link: http://www.911closeup.com/index.shtml?ID=66 (redundant)
Title: No Hijackings
Date: 2004
Evidence is presented that makes the case for there being no hijackings on September 11, 2001
</t>
  </si>
  <si>
    <t>HOLMGREN Visualization.pdf</t>
  </si>
  <si>
    <t>https://avalonlibrary.net/911/HOLMGREN%2C%20Gerard/HOLMGREN%20Visualization.pdf</t>
  </si>
  <si>
    <t>HOLMGREN WTC-Forensics.pdf</t>
  </si>
  <si>
    <t>https://avalonlibrary.net/911/HOLMGREN%2C%20Gerard/HOLMGREN%20WTC-Forensics.pdf</t>
  </si>
  <si>
    <t xml:space="preserve">Author: Gerard Holmgren
Source: 911Closeup.com
Link: http://www.911closeup.com/index.shtml?ID=85 (redundant)
Title: Visualisation
Date: 2004
Holmgren discusses how visualisation can lead to deceptive memory of events.
We were told what happened, and creating some kind of visualization of it is the only way we can make it real. After time, we become confused about what we actually observed and the visualizations we extrapolated from it in order to complete the picture. Because this kind of extrapolation is a vital tool for any kind of day to day functionality, propagandists exploit its workings in the selling of illusions. 
</t>
  </si>
  <si>
    <t>HOLMGREN What-Witnesses.pdf</t>
  </si>
  <si>
    <t>https://avalonlibrary.net/911/HOLMGREN%2C%20Gerard/HOLMGREN%20What-Witnesses.pdf</t>
  </si>
  <si>
    <t>HOLMGREN Why-they-didnt-use-planes.pdf</t>
  </si>
  <si>
    <t>https://avalonlibrary.net/911/HOLMGREN%2C%20Gerard/HOLMGREN%20Why-they-didnt-use-planes.pdf</t>
  </si>
  <si>
    <t xml:space="preserve">Author: Gerard Holmgren
Source: 911Closeup.com
Link: http://www.911closeup.com/index.shtml?ID=71 (redundant)
Title: Why they didn't use planes
Date: 2005
Holmgren outlines the problems encountered when using real aircraft in the crash scenarios seen on September 11, 2001.
</t>
  </si>
  <si>
    <t xml:space="preserve">Author: Gerard Holmgren
Source: 911Closeup.com
Link: http://www.911closeup.com/index.shtml?ID=84 (redundant)
Title: What Witnesses?
Date: 2005
Holmgren presents links and testimony from witnesses that didn't see airplanes hitting the towers in New York, and that explosions were most certainly seen and heard.
</t>
  </si>
  <si>
    <t>PAL.GEOP.RES911-DOCUSG-PDF-0000001-USG</t>
  </si>
  <si>
    <t>DOCUSG</t>
  </si>
  <si>
    <t>PAL.UFOL.RESUFO-ARTICL-PDF-0000001-DOLAN</t>
  </si>
  <si>
    <t>Audio recording</t>
  </si>
  <si>
    <t>Image document</t>
  </si>
  <si>
    <t>PAL.UFOL.RESUFO-ARTICL-PDF-0000002-RIDPATH</t>
  </si>
  <si>
    <t>PAL.UFOL.RESUFO-IMG-0000001-TWINING</t>
  </si>
  <si>
    <t>PAL.UFOL.RESUFO-IMG-0000002-TWINING</t>
  </si>
  <si>
    <t>PAL.UFOL.RESUFO-IMG-0000003-TWINING</t>
  </si>
  <si>
    <t>USAFBI</t>
  </si>
  <si>
    <t>PAL.UFOL.RESUFO-IMG-0000004-USAFBI</t>
  </si>
  <si>
    <t>PAL.UFOL.RESUFO-IMG-0000005-USAFBI</t>
  </si>
  <si>
    <t>PAL.UFOL.RESUFO-IMG-0000006-USAFBI</t>
  </si>
  <si>
    <t>USAFIR</t>
  </si>
  <si>
    <t>USAF United States Air Force intelligence report</t>
  </si>
  <si>
    <t>PAL.UFOL.RESUFO-IMG-0000007-USAFIR</t>
  </si>
  <si>
    <t>PAL.UFOL.RESUFO-IMG-0000008-USAFIR</t>
  </si>
  <si>
    <t>PAL.UFOL.RESUFO-IMG-0000009-CHADWELL</t>
  </si>
  <si>
    <t>PAL.UFOL.RESUFO-IMG-0000010-CHADWELL</t>
  </si>
  <si>
    <t>PAL.UFOL.RESUFO-IMG-0000011-MAXWELLAFB</t>
  </si>
  <si>
    <t>PAL.UFOL.RESUFO-IMG-0000012-MINOTAFB</t>
  </si>
  <si>
    <t>PAL.UFOL.RESUFO-IMG-0000013-MALMSTROMAFB</t>
  </si>
  <si>
    <t>PAL.UFOL.RESUFO-IMG-0000014-WURTSMITH</t>
  </si>
  <si>
    <t>PAL.UFOL.RESUFO-IMG-0000015-WURTSMITH</t>
  </si>
  <si>
    <t>PAL.UFOL.RESUFO-IMG-0000016-IRAN</t>
  </si>
  <si>
    <t>PAL.UFOL.RESUFO-IMG-0000017-IRAN</t>
  </si>
  <si>
    <t>PAL.UFOL.RESUFO-IMG-0000018-IRAN</t>
  </si>
  <si>
    <t>PAL.UFOL.RESUFO-IMG-0000019-IRAN</t>
  </si>
  <si>
    <t>PAL.UFOL.RESUFO-IMG-0000020-HALT</t>
  </si>
  <si>
    <t>PAL.UFOL.RESUFO-AUDIOR-MP3-0000001-HALTTAPE</t>
  </si>
  <si>
    <t>PAL.UFOL.RESUFO-IMG-0000021-COASTGUARD</t>
  </si>
  <si>
    <t>PAL.UFOL.RESUFO-IMG-0000022-BELGIUM</t>
  </si>
  <si>
    <t>PAL.UFOL.RESUFO-IMG-0000023-BELGIUM</t>
  </si>
  <si>
    <t>PAL.UFOL.RESUFO-IMG-0000024-BELGIUM</t>
  </si>
  <si>
    <t>PAL.UFOL.RESUFO-IMG-0000025-BELGIUM</t>
  </si>
  <si>
    <t>PAL.UFOL.RESUFO-IMG-0000026-BELGIUM</t>
  </si>
  <si>
    <t>PAL.GEOP.RES911-DOCUSG-PDF-0000002-911COM</t>
  </si>
  <si>
    <t>Archive document</t>
  </si>
  <si>
    <t>911 Commission report</t>
  </si>
  <si>
    <t>911COM</t>
  </si>
  <si>
    <t>Hijackers (alleged)</t>
  </si>
  <si>
    <t>911 Resurrected Hijackers.pdf</t>
  </si>
  <si>
    <t xml:space="preserve">Source: 9-11 Research website
Link: https://www.911research.wtc7.net/~nin11evi/911research/disinfo/deceptions/identities.html
Title: Suicide Hijackers Identified by the FBI Proclaim Their Innocence
Date: August 2007
Analysis (extracted)
The apparent discrepancies in the FBI's identification of suspects raises many questions but provides few answers. The failure of official agencies to address this issue may appear suspicious, but it may reflect an opinion that the "hijackers alive" story doesn't pose a threat to the official account.
There are many possible explanations for the inclusion of identities of still-living individuals in the FBI's list of suspects, from coincidence to identity theft. The use of assumed identities is consistent with the official account, but is perhaps more consistent with the view that the Arab men on the flight were patsies, particularly when seen in conjunction with the men's poor piloting skills, Koran-proscribed behavior, and apparent efforts to leave a paper trail.
</t>
  </si>
  <si>
    <t>911 Research website</t>
  </si>
  <si>
    <t>https://avalonlibrary.net/911/Hijackers%20%28alleged%29/911%20Resurrected%20Hijackers.pdf</t>
  </si>
  <si>
    <t>https://avalonlibrary.net/911/Hijackers%20%28alleged%29/ALLEGED%20911%20Hijackers.pdf</t>
  </si>
  <si>
    <t>ALLEGED 911 Hijackers.pdf</t>
  </si>
  <si>
    <t>Document includes extracts from various mainstream newspapers, names and photos of those accused of hijacking American Airlines Flight 11</t>
  </si>
  <si>
    <t>Internet - unknown. Possibly 9-11 research website https://www.911research.wtc7.net</t>
  </si>
  <si>
    <t>https://avalonlibrary.net/911/Hijackers%20%28alleged%29/BBC%20article%20Sunday%2C%20September%2023%202001%20-%20Hijack%20%27Suspects%27%20alive%20and%20well.pdf</t>
  </si>
  <si>
    <t>BBC article Sunday, September 23 2001 - Hijack 'Suspects' alive and well.pdf</t>
  </si>
  <si>
    <t xml:space="preserve">Source: BBC News
Link: http://news.bbc.co.uk/1/hi/world/middle_east/1559151.stm
Title: Hijack 'suspects' alive and well
Date: 23 September 2011
The identities of four of the 19 suspects accused of having carried out the attacks are now in doubt. Saudi Arabian pilot Waleed Al Shehri was one of five men that the FBI said had deliberately crashed American Airlines flight 11 into the World Trade Centre on 11 September. His photograph was released, and has since appeared in newspapers and on television around the world. Now he is protesting his innocence from Casablanca, Morocco.
</t>
  </si>
  <si>
    <t>BBC News website</t>
  </si>
  <si>
    <t>https://avalonlibrary.net/911/Hijackers%20%28alleged%29/Guardian%20article%20September%202nd%202002%20%28Kate%20Connolly%29%20-%20Father%20insists%20alleged%20leader%20is%20still%20alive.pdf</t>
  </si>
  <si>
    <t>Guardian article September 2nd 2002 (Kate Connolly) - Father insists alleged leader is still alive.pdf</t>
  </si>
  <si>
    <t xml:space="preserve">Source: Guardian newspaper
Title: Father insists alleged leader is still alive
Date: 02 September 2002
Author: Kate Connolly
The father of Mohammad Atta said in an interview published Sunday 1st September 2002 in German newspaper Bild am Sonntag that his son was still alive. "He is hiding in a secret place so as not to be murdered by the US secret services."
</t>
  </si>
  <si>
    <t>Guardian newspaper</t>
  </si>
  <si>
    <t>Author: Craig McKee
Source: Truth and Shadows Wordpress account (no longer available)
Link: https://beforeitsnews.com/terrorism/2015/03/not-a-shred-of-evidence-that-any-911-hijackers-boarded-any-planes-2453004.html
Title: Not a shred of evidence that any 9/11 ‘hijackers’ boarded any planes
Date: 19 March 2015
Extracted:
To believe the official story of 9/11 you have to swallow an awful lot. You have to believe the laws of physics can be suspended for a day, that planes can disappear after crashing, and that Muslims accused of being suicide hijackers can still be alive after the deed is done.
About that last one. Essential to the deception was the premise that 19 Muslim extremists hijacked four domestic flights on the morning of September 11, 2001 with the intention of flying them into predetermined targets.</t>
  </si>
  <si>
    <t>https://avalonlibrary.net/911/Hijackers%20%28alleged%29/McKee%2C%20Craig%20-%20No%20evidence%20%20that%20any%20911%20hijackers%20boarded%20any%20planes.pdf</t>
  </si>
  <si>
    <t>McKee, Craig - No evidence  that any 911 hijackers boarded any planes</t>
  </si>
  <si>
    <t>Craig McKee</t>
  </si>
  <si>
    <t>Hurricane Erin</t>
  </si>
  <si>
    <t>National Hurricane Center data AL062001_Erin.pdf</t>
  </si>
  <si>
    <t>https://avalonlibrary.net/911/Hurricane%20Erin/National%20Hurricane%20Center%20data%20AL062001_Erin.pdf</t>
  </si>
  <si>
    <t>Author: Richard J. Pasch and Daniel P. Brown
Source: National Hurricane Center 
Link: https://www.nhc.noaa.gov/data/tcr/AL062001_Erin.pdf
Title: Tropical Cyclone Report: Hurricane Erin 1-15 September 2001
Date: 20 November 2001
Erin was the third of a series of four “interrupted track” tropical cyclones during the 2001 Atlantic hurricane season. After re-forming, it strengthened to a category three hurricane on the SaffirSimpson Hurricane Scale, just to the east of Bermuda.</t>
  </si>
  <si>
    <t>Israel</t>
  </si>
  <si>
    <t>9-11_Israel did it_ - Wikispooks.pdf</t>
  </si>
  <si>
    <t>https://avalonlibrary.net/911/Israel/9-11_Israel%20did%20it_%20-%20Wikispooks.pdf</t>
  </si>
  <si>
    <t>Wikispooks</t>
  </si>
  <si>
    <t>Naudet brothers</t>
  </si>
  <si>
    <t>https://avalonlibrary.net/911/Naudet%20brothers/Naudet%20film%20staged%20%28Leslie%20Raphael%29.pdf</t>
  </si>
  <si>
    <t>Naudet film staged (Leslie Raphael).pdf</t>
  </si>
  <si>
    <t>Source: Wikispooks
Link: https://wikispooks.com/wiki/9-11/Israel_did_it
Title: 9-11 Israel Did It
This article presents evidence that the Israeli deep state was a prime mover in the events of 9-11. Note that it does not imply that other groups (i.e. the US deep state and maybe others) were not involved in both the commission and cover up of the September 11 attacks. The 9-11 event advanced the Neocon PNAC agenda, with its explicitly stated need for "...a catastrophic and catalysing event - like a new Pearl Harbor" in order to mobilise US public opinion for already planned wars, the effects of which would be to destroy Israel's enemies.</t>
  </si>
  <si>
    <t>Author: Leslie Raphael
Source: Serendipity.il
Link: https://www.bigfooty.com/forum/threads/jules-naudets-9-11-fire-dept-film-was-staged-fake.1240450/
Title: Jules Naudet's 9/11 Film was Staged
Date: 06 February 2006
A well researched essay that makes the case for the staging of the Naudet film.</t>
  </si>
  <si>
    <t>Leslie Raphael</t>
  </si>
  <si>
    <t xml:space="preserve">Raphael: I believe the Naudet film of Flight 11 is a charade, staged to appear accidental. However bizarre that claim may appear to be, the evidence that justifies it is there in the film (the DVD version, issued in September 2002, titled "9/11 — The Filmmaker's Commemorative Edition"), and I challenge anyone watching it and following my arguments to reach any other conclusion. No-one can dispute that this is an extraordinary piece of film — because of its uniqueness as well as its content — and that there must therefore be an equally extraordinary explanation for how it came to be captured. I believe — for the reasons in this essay — that those who had both the motive and the effrontery to carry out these attacks also had the motive and the effrontery to film the first one for propaganda purposes, passing it off as the product of luck, complete with a contrived cover story, the one told in the Naudet film
</t>
  </si>
  <si>
    <t>Operation Northwoods document (1962).pdf</t>
  </si>
  <si>
    <t>Operation Northwoods document (1962)</t>
  </si>
  <si>
    <t>https://avalonlibrary.net/911/Operation%20Northwoods%20document%20%281962%29/Operation%20Northwoods%20document%20%281962%29.pdf</t>
  </si>
  <si>
    <t xml:space="preserve">Previously a Top Secret NOFORN document which became 'Unclassified'. 
Operation Northwoods was a proposed false flag operation against American citizens that originated within the US Department of Defense of the United States government in 1962. The proposals called for CIA operatives to both stage and actually commit acts of terrorism against American military and civilian targets, blaming them on the Cuban government, and using it to justify a war against Cuba.
</t>
  </si>
  <si>
    <t>Source: Wikipedia
Link: https://en.wikipedia.org/wiki/Operation_Northwoods
The possibilities detailed in the document included the possible assassination of Cuban immigrants, sinking boats of Cuban refugees on the high seas,[2] hijacking planes to be shot down or given the appearance of being shot down,[2] blowing up a U.S. ship, and orchestrating violent terrorism in U.S. cities.[3] The proposals were rejected by President John F. Kennedy.[4][5][6]</t>
  </si>
  <si>
    <t>PASTORE, Albert D. Ph.D (Stranger than Fiction)</t>
  </si>
  <si>
    <t>Stranger Then Fiction An Indepedent Investigation of 9-11.pdf</t>
  </si>
  <si>
    <t>https://avalonlibrary.net/911/PASTORE%2C%20Albert%20D.%20Ph.D%20%28Stranger%20than%20Fiction%29/Stranger%20Then%20Fiction%20An%20Indepedent%20Investigation%20of%209-11.pdf</t>
  </si>
  <si>
    <t>Author: Dr. Albert D. Pastore Ph.D
Title: Stranger Than Fiction: An independent Investigation of 9-11 and the War On Terror
This investigation represents 10 months of careful study, research, analysis, source verification and logical deduction. Every event and quote presented here is 100% accurate. There are about 200 detailed footnotes and the document is 74 pages long.</t>
  </si>
  <si>
    <t>Albert D. Pastore</t>
  </si>
  <si>
    <t>PNAC (Project for the New American Century)</t>
  </si>
  <si>
    <t>Bush planned Iraq 'regime change' before becoming President - Scottish Sunday Herald Sept 15, 2002 (Neil Mackay).pdf</t>
  </si>
  <si>
    <t>https://avalonlibrary.net/911/PNAC%20%28Project%20for%20the%20New%20American%20Century%29/Bush%20planned%20Iraq%20%27regime%20change%27%20before%20becoming%20President%20-%20Scottish%20Sunday%20Herald%20Sept%2015%2C%202002%20%28Neil%20Mackay%29.pdf</t>
  </si>
  <si>
    <t>Author: Neil Mackay
Source: Scottish Sunday Herald
Title: Bush planned Iraq 'regime change' before becoming President
Link: http://www.sundayherald.com/print27735
Date: 15 September 2002
A secret blueprint for US global domination reveals that President Bush and his cabinet were planning a premeditated attack on Iraq to secure 'regime change' even before he took power in January 2001.
The blueprint, uncovered by the Sunday Herald, for the creation of a 'global Pax Americana' was drawn up for Dick Cheney (now vice-president), Donald Rumsfeld (defence secretary), Paul Wolfowitz (Rumsfeld's deputy), George W Bush's younger brother Jeb and Lewis Libby (Cheney's chief of staff). The document, entitled Rebuilding America's Defences: Strategies, Forces And Resources For A New Century, was written in September 2000 by the neoconservative think-tank Project for the New American Century (PNAC).</t>
  </si>
  <si>
    <t>Neil Mackay</t>
  </si>
  <si>
    <t>SourceWatch is a project of the Center for Media and Democracy (CMD)</t>
  </si>
  <si>
    <t>https://avalonlibrary.net/911/PNAC%20%28Project%20for%20the%20New%20American%20Century%29/Project%20for%20the%20New%20American%20Century%20-%20SourceWatch.pdf</t>
  </si>
  <si>
    <t>Project for the New American Century - SourceWatch.pdf</t>
  </si>
  <si>
    <t>Author/Source: SourceWatch
Title: Project for the New American Century
Link: https://sourcewatch.org/index.php?title=Project_for_the_New_American_Century
Date: (orig. 13 March 2003) Updated 11 October 2017
The Project for the New American Century (PNAC) was a neo-conservative think tank (1997 to 2006) that had strong ties to the American Enterprise Institute. PNAC's web site said it was "established in the spring of 1997" as "a non-profit, educational organization whose goal is to promote American global leadership." PNAC's policy document, "Rebuilding America's Defences (http://www.newamericancentury.org/RebuildingAmericas
Defenses.pdf)," openly advocated for total global military domination. Many PNAC members held highest-level positions in the George W. Bush administration. The Project was an initiative of the New Citizenship Project (501c3). [1] In 2009 two of PNAC's founders, William Kristol and Robert Kagan, began what some termed "PNAC 2.0," The Foreign Policy Initiative.
Article contains an extensive list of resources with links.</t>
  </si>
  <si>
    <t>SourceWatch</t>
  </si>
  <si>
    <t>PAL.GEOP.RES911-DOCUSG-PDF-0000003-PNAC</t>
  </si>
  <si>
    <t>https://avalonlibrary.net/911/PNAC%20%28Project%20for%20the%20New%20American%20Century%29/RebuildingAmericasDefenses%20%28Sept%202000%29.pdf</t>
  </si>
  <si>
    <t>Author/Source: PNAC - Project for the New American Century
Title: Rebuilding America's Defences: Strategy, Forces and Resources For a New Century
Link: http://www.newamericancentury.org/RebuildingAmericasDefenses.pdf (redundant)
Date: September 2000</t>
  </si>
  <si>
    <t>PNAC - Project for the New American Century</t>
  </si>
  <si>
    <t>PRAGER, Jeff</t>
  </si>
  <si>
    <t>https://avalonlibrary.net/911/PRAGER%2C%20Jeff/911%20America%20Nuked%20%28Prager%2C%20Jeff%29.pdf</t>
  </si>
  <si>
    <t>911 America Nuked (Prager, Jeff).pdf</t>
  </si>
  <si>
    <t>Author: Jeff Prager
Title: 911: America Was Nuked
Link: https://jprager9.wixsite.com/jeffpragerbooks/fourteen (redundant)
Date: Uncertain
A very thorough high quality 162 page document primarily suggesting use of nuclear devices used on the day in WTC building destruction. Includes many lavishly reproduced images.</t>
  </si>
  <si>
    <t>https://avalonlibrary.net/911/PRAGER%2C%20Jeff/Murdering%20Liberty%20Killing%20Hope.pdf</t>
  </si>
  <si>
    <t>Murdering Liberty Killing Hope.pdf</t>
  </si>
  <si>
    <t>Author: Jeff Prager
Title: Murdering Liberty Killing Hope
Link:  https://app.box.com/s/cx5l0x9cadn5rz4cdz8b
Date: 2010
Jeff Prager's final report following on from "911: America Was Nuked", and expanded and updated - a 222 page document.</t>
  </si>
  <si>
    <t>Jeff Prager</t>
  </si>
  <si>
    <t>Richard J. Pasch/Daniel P. Brown/National Hurricane Center (NHC)</t>
  </si>
  <si>
    <t>PAL.SCI.RES911-PAPERR-PDF-0000001-BAKER</t>
  </si>
  <si>
    <t>PAL.GEOP.RES911-VIDEOR-MP4-0000001-ONG</t>
  </si>
  <si>
    <t>PAL.GEOP.RES911-ARTICL-PDF-0000004-ONG</t>
  </si>
  <si>
    <t>PAL.GEOP.RES911-ARTICL-PDF-0000005-MEYER</t>
  </si>
  <si>
    <t>PAL.GEOP.RES911-ARTICL-PDF-0000006-USBTS</t>
  </si>
  <si>
    <t>PAL.GEOP.RES911-ARTICL-PDF-0000007-USBTS</t>
  </si>
  <si>
    <t>PAL.GEOP.RES911-ARTICL-PDF-0000008-USBTS</t>
  </si>
  <si>
    <t>PAL.GEOP.RES911-ARTICL-PDF-0000009-USBTS</t>
  </si>
  <si>
    <t>PAL.GEOP.RES911-ARTICL-PDF-0000010-ARKIN</t>
  </si>
  <si>
    <t>PAL.GEOP.RES911-ARTICL-PDF-0000011-DAVIDSSON</t>
  </si>
  <si>
    <t>PAL.GEOP.RES911-ARTICL-PDF-0000012-DAVIDSSON</t>
  </si>
  <si>
    <t>PAL.GEOP.RES911-ARTICL-PDF-0000013-DAVIDSSON</t>
  </si>
  <si>
    <t>PAL.GEOP.RES911-ARTICL-PDF-0000014-BOX</t>
  </si>
  <si>
    <t>PAL.GEOP.RES911-ARTICL-PDF-0000015-BARRETT</t>
  </si>
  <si>
    <t>PAL.GEOP.RES911-ARTICL-PDF-0000016-STJOHN</t>
  </si>
  <si>
    <t>PAL.GEOP.RES911-ARTICL-PDF-0000017-STJOHN</t>
  </si>
  <si>
    <t>PAL.GEOP.RES911-SCIEXP-PDF-0000001-DEWDNEY</t>
  </si>
  <si>
    <t>PAL.GEOP.RES911-VIDEOR-MP4-0000002-EYEWITNESS</t>
  </si>
  <si>
    <t>PAL.GEOP.RES911-FOIARS-PDF-0000001-USDOJ</t>
  </si>
  <si>
    <t>PAL.GEOP.RES911-ARTICL-PDF-0000018-GELATIN</t>
  </si>
  <si>
    <t>PAL.GEOP.RES911-ARTICL-PDF-0000019-GELATIN</t>
  </si>
  <si>
    <t>PAL.GEOP.RES911-CLASSU-PDF-0000001-HANYOK</t>
  </si>
  <si>
    <t>PAL.GEOP.RES911-ARTICL-PDF-0000020-COHEN</t>
  </si>
  <si>
    <t>PAL.GEOP.RES911-ARTICL-PDF-0000021-HOLMGREN</t>
  </si>
  <si>
    <t>PAL.GEOP.RES911-ARTICL-PDF-0000022-HOLMGREN</t>
  </si>
  <si>
    <t>PAL.GEOP.RES911-ARTICL-PDF-0000023-HOLMGREN</t>
  </si>
  <si>
    <t>PAL.GEOP.RES911-ARTICL-PDF-0000024-HOLMGREN</t>
  </si>
  <si>
    <t>PAL.GEOP.RES911-ARTICL-PDF-0000025-HOLMGREN</t>
  </si>
  <si>
    <t>PAL.GEOP.RES911-ARTICL-PDF-0000026-HOLMGREN</t>
  </si>
  <si>
    <t>PAL.GEOP.RES911-ARTICL-PDF-0000027-HIJACKERS</t>
  </si>
  <si>
    <t>PAL.GEOP.RES911-ARTICL-PDF-0000028-HIJACKERS</t>
  </si>
  <si>
    <t>PAL.GEOP.RES911-ARTICL-PDF-0000029-BBCNEWS</t>
  </si>
  <si>
    <t>PAL.GEOP.RES911-ARTICL-PDF-0000030-GUARDIAN</t>
  </si>
  <si>
    <t>PAL.GEOP.RES911-ARTICL-PDF-0000031-MCKEE</t>
  </si>
  <si>
    <t>PAL.GEOP.RES911-ARTICL-PDF-0000032-PASCH</t>
  </si>
  <si>
    <t>PAL.GEOP.RES911-ARTICL-PDF-0000033-WIKISPOOKS</t>
  </si>
  <si>
    <t>PAL.GEOP.RES911-ARTICL-PDF-0000034-RAPHAEL</t>
  </si>
  <si>
    <t>PAL.GEOP.RES911-CLASSU-PDF-0000002-USG</t>
  </si>
  <si>
    <t>PAL.GEOP.RES911-ARTICL-PDF-0000035-PASTORE</t>
  </si>
  <si>
    <t>PAL.GEOP.RES911-ARTICL-PDF-0000036-MACKAY</t>
  </si>
  <si>
    <t>PAL.GEOP.RES911-ARTICL-PDF-0000037-SOURCEWATCH</t>
  </si>
  <si>
    <t>PAL.GEOP.RES911-ARTICL-PDF-0000038-PRAGER</t>
  </si>
  <si>
    <t>PAL.GEOP.RES911-ARTICL-PDF-0000039-PRAGER</t>
  </si>
  <si>
    <t>Passenger manifests</t>
  </si>
  <si>
    <t>png</t>
  </si>
  <si>
    <t>Flight11.png</t>
  </si>
  <si>
    <t>Flight11Manifest_a.jpg</t>
  </si>
  <si>
    <t>Flight11Manifest_b.jpg</t>
  </si>
  <si>
    <t>Flight11Manifest_c.jpg</t>
  </si>
  <si>
    <t>Flight77.png</t>
  </si>
  <si>
    <t>Flight77Manifest_a.jpg</t>
  </si>
  <si>
    <t>Flight77Manifest_b.jpg</t>
  </si>
  <si>
    <t>Flight93.png</t>
  </si>
  <si>
    <t>Flight93Manifest_a.jpg</t>
  </si>
  <si>
    <t>Flight175.png</t>
  </si>
  <si>
    <t>Flight175Manifest_a.jpg</t>
  </si>
  <si>
    <t>PAL.GEOP.RES911-IMG-0000001-AA11SEATPLAN</t>
  </si>
  <si>
    <t>PAL.GEOP.RES911-IMG-0000002-AA11MANIFESTA</t>
  </si>
  <si>
    <t>PAL.GEOP.RES911-IMG-0000003-AA11MANIFESTB</t>
  </si>
  <si>
    <t>PAL.GEOP.RES911-IMG-0000004-AA11MANIFESTC</t>
  </si>
  <si>
    <t>PAL.GEOP.RES911-IMG-0000005-AA77SEATPLAN</t>
  </si>
  <si>
    <t>PAL.GEOP.RES911-IMG-0000006-AA77MANIFESTA</t>
  </si>
  <si>
    <t>PAL.GEOP.RES911-IMG-0000007-AA77MANIFESTB</t>
  </si>
  <si>
    <t>PAL.GEOP.RES911-IMG-0000008-UA93SEATPLAN</t>
  </si>
  <si>
    <t>PAL.GEOP.RES911-IMG-0000009-UA93MANIFEST</t>
  </si>
  <si>
    <t>PAL.GEOP.RES911-IMG-0000010-UA175SEATPLAN</t>
  </si>
  <si>
    <t>PAL.GEOP.RES911-IMG-0000011-UA175MANIFEST</t>
  </si>
  <si>
    <t>https://avalonlibrary.net/911/Passenger%20manifests/Flight11.png</t>
  </si>
  <si>
    <t>https://avalonlibrary.net/911/Passenger%20manifests/Flight11Manifest_a.jpg</t>
  </si>
  <si>
    <t>https://avalonlibrary.net/911/Passenger%20manifests/Flight11Manifest_b.jpg</t>
  </si>
  <si>
    <t>https://avalonlibrary.net/911/Passenger%20manifests/Flight11Manifest_c.jpg</t>
  </si>
  <si>
    <t>https://avalonlibrary.net/911/Passenger%20manifests/Flight77.png</t>
  </si>
  <si>
    <t>https://avalonlibrary.net/911/Passenger%20manifests/Flight77Manifest_a.jpg</t>
  </si>
  <si>
    <t>https://avalonlibrary.net/911/Passenger%20manifests/Flight77Manifest_b.jpg</t>
  </si>
  <si>
    <t>https://avalonlibrary.net/911/Passenger%20manifests/Flight93.png</t>
  </si>
  <si>
    <t>https://avalonlibrary.net/911/Passenger%20manifests/Flight93Manifest_a.jpg</t>
  </si>
  <si>
    <t>https://avalonlibrary.net/911/Passenger%20manifests/Flight175.png</t>
  </si>
  <si>
    <t>https://avalonlibrary.net/911/Passenger%20manifests/Flight175Manifest_a.jpg</t>
  </si>
  <si>
    <t>American Airlines flight AA11 seatplan</t>
  </si>
  <si>
    <t>American Airlines flight AA11 passenger manifest page 1</t>
  </si>
  <si>
    <t>American Airlines flight AA11 passenger manifest page 2</t>
  </si>
  <si>
    <t>American Airlines flight AA11 passenger manifest page 3</t>
  </si>
  <si>
    <t>American Airlines flight AA77 seatplan</t>
  </si>
  <si>
    <t>American Airlines flight AA77 passenger manifest page 1</t>
  </si>
  <si>
    <t>American Airlines flight AA77 passenger manifest page 2</t>
  </si>
  <si>
    <t>United Airlines flight UA93 seatplan</t>
  </si>
  <si>
    <t>United Airlines flight UA93 passenger manifest (1 page only)</t>
  </si>
  <si>
    <t>United Airlines flight UA175 seatplan</t>
  </si>
  <si>
    <t>United Airlines flight UA175 passenger manifest (1 page only)</t>
  </si>
  <si>
    <t>Unknown 911 researcher</t>
  </si>
  <si>
    <t>Scan of original American Airlines manifest</t>
  </si>
  <si>
    <t>Scan of original United Airlines manifest</t>
  </si>
  <si>
    <t>No hijackers on the passenger manifests.pdf</t>
  </si>
  <si>
    <t>Journalist and author Terry McDermott obtained passenger manifests from the FBI</t>
  </si>
  <si>
    <t>911 Myths website</t>
  </si>
  <si>
    <t>Source: 911 Myths
Link: http://www.911myths.com/index.php?title=No_hijackers_on_the_passenger_manifests&amp;oldid=9822
Title: No hijackers on the passenger manifests
Date: Revised June 2012
The article examines the calims that there were no hijackers names present on the passenger manifests. The Boston Globe published the only complete manifest of which we're aware, however journalist and author Terry McDermott reports that he obtained passenger lists from the FBI while researching a book, and they did contain the hijackers names. 911 Myths obtained copies, and while the names are abbreviated, and 6 passenger names are curiously missing, all the hijackers appear to be included. Researcher David Ray Griffin is frequently cited throughout the article.</t>
  </si>
  <si>
    <t>https://avalonlibrary.net/911/Passenger%20manifests/No%20hijackers%20on%20the%20passenger%20manifests.pdf</t>
  </si>
  <si>
    <t>PAL.GEOP.RES911-ARTICL-PDF-0000040-911MYTHS</t>
  </si>
  <si>
    <t>REYNOLDS, Morgan</t>
  </si>
  <si>
    <t>PAL.GEOP.RES911-ARTICL-PDF-0000041-REYNOLDS</t>
  </si>
  <si>
    <t>PAL.GEOP.RES911-ARTICL-PDF-0000042-REYNOLDS</t>
  </si>
  <si>
    <t>PAL.GEOP.RES911-ARTICL-PDF-0000043-REYNOLDS</t>
  </si>
  <si>
    <t>PAL.GEOP.RES911-ARTICL-PDF-0000044-REYNOLDS</t>
  </si>
  <si>
    <t>A No Planer Resigns From SPINE (Morgan Reynolds site nomoregames).pdf</t>
  </si>
  <si>
    <t>Exploding the Airliner Crash Myth (Morgan Reynolds site nomoregames).pdf</t>
  </si>
  <si>
    <t>Talking with Jim Marrs about JFK and 911 (Morgan Reynolds site nomoregames).pdf</t>
  </si>
  <si>
    <t>The Original No Planers (Morgan Reynolds site nomoregames).pdf</t>
  </si>
  <si>
    <t>https://avalonlibrary.net/911/REYNOLDS%2C%20Morgan/A%20No%20Planer%20Resigns%20From%20SPINE%20%28Morgan%20Reynolds%20site%20nomoregames%29.pdf</t>
  </si>
  <si>
    <t>Morgan Reynolds</t>
  </si>
  <si>
    <t xml:space="preserve">From Reynolds and Rajter:
Warning Label: In August (2006) we submitted this article to the Journal of 9/11 Studies because Editor Steven Jones had publicly promised to publish pro-plane and anti-plane articles, had solicited them and this was our effort to defend the position that on 9/11 No Big Boeings crashed at the four government/media-designated sites. Our paper was essentially dismissed out of hand by two anonymous reviewers (read here) who offered few specific objections. When we complained about the lamentable quality of the reviews, Jones sent the paper to new reviewers. They objected to virtually everything, and had plenty of specific objections (read here). However, we found little merit in their objections, especially for a paper that must cover a great deal of controversial ground without an encyclopedia of proof on behalf of every proposition and conclusion. Therefore, we present our analysis below for your critical review with the product warning that our analysis has failed to achieve the highly sought-after “Journal of 9/11 Studies” seal of approval </t>
  </si>
  <si>
    <t>https://avalonlibrary.net/911/REYNOLDS%2C%20Morgan/Exploding%20the%20Airliner%20Crash%20Myth%20%28Morgan%20Reynolds%20site%20nomoregames%29.pdf</t>
  </si>
  <si>
    <t>https://avalonlibrary.net/911/REYNOLDS%2C%20Morgan/Talking%20with%20Jim%20Marrs%20about%20JFK%20and%20911%20%28Morgan%20Reynolds%20site%20nomoregames%29.pdf</t>
  </si>
  <si>
    <t>https://avalonlibrary.net/911/REYNOLDS%2C%20Morgan/The%20Original%20No%20Planers%20%28Morgan%20Reynolds%20site%20nomoregames%29.pdf</t>
  </si>
  <si>
    <t>Author: Morgan Reynolds 
Source: No More Games website
Link: https://nomoregames.net/2008/02/28/the-original-no-planers-most-witnesses-at-the-wtc-heard-and-saw-no-planes/
Title: The Original No Planers: Most Witnesses at the WTC Heard And Saw No Planes
Date: 28 February 2008
This article cites multiple witness testimony that contradicts the plane crash narrative. Anomalies include the lack of aircraft sound present. Testimony is provided by WTC office workers, first responders, including police and firefighters.
The photo sources in the document aren't hyperlinked and neither are they on the website.</t>
  </si>
  <si>
    <t xml:space="preserve">Author: Morgan Reynolds
Source: No More Games website
Link: https://nomoregames.net/2006/08/01/a-no-planer-resigns-from-s-p-i-n-e/
Title: A No Planer Resigns From S.P.I.N.E - interview with Joseph Keith
Date: 01 August 2006
Joseph Keith is a retired (at the time) 76-year-old software engineer who worked in the aerospace industry and resigned from a professional group known as the Scientific Panel Investigating Nine Eleven (SPINE) founded by Canadian scientist, A.K. (“Kee”) Dewdney. Keith shares his views on the NPT (No Plane Theory). Excerpted:
(Reynolds) Q: Why is there such resistance to NPT?
(Keith) A: NPT is a direct attack on the head of the snake. You can go after Bush, Cheney and that whole compartmentalized entity but not the head of the snake. NPT is the only thing that we have direct evidence of, so it is very threatening. The media control everything because they can point the finger at anybody. The media is the enforcement arm of the head of the snake that controls everything. It can topple any government. And NPT is direct proof of their enforcement of the 9/11 scam. It’s the propaganda arm of the ruling class and NPT would break it all open. They’d be done.
</t>
  </si>
  <si>
    <t>Author/s: Morgan Reynolds and Rick Rajter
Source: No More Games website
Link: https://nomoregames.net/2006/10/27/exploding-the-airliner-crash-myth/
Title: Exploding the Airliner Crash Myth
Date: 27 October 2006
A critical analysis challenging the official airline crash narrative.</t>
  </si>
  <si>
    <t xml:space="preserve">Author: Morgan Reynolds 
Source: No More Games website
Link: https://nomoregames.net/2006/09/22/talking-with-jim-marrs-about-jfk-and-911-parallels/
Title: Talking with Jim Marrs about JFK and 9/11 Parallel - interview
Date: 22 September 2006
Excerpted:
(Marrs): : A huge similarity between JFK and 9/11 is the lack of connecting dots. For instance, eight months before The Warren Commission came out from behind closed doors, Lee Oswald was convicted in the minds of the public because of a famous photo of him holding a rifle which was published on the cover of Life magazine with the caption, “Lee Oswald with the weapons he used to kill President Kennedy and Officer Tippit.” So much for presumed innocence until proven guilty. Oswald told the Dallas Police that his face had been superimposed on another’s body and that the photo was a fake. That fakery was well proven and even Scotland Yard, said yes, it was phony but would not say this publicly because they said they didn’t want to offend the FBI. Here is another parallel: after the assassination, there was an aura of fear in Dallas. Officials were fearful because they knew the official story was not true. Witnesses in interviews said don’t use my name. That’s the nature of the beast when certain people pull off a successful coup d’etat: the rulers let those who are aware know who rules but it’s kept a secret from the general public. </t>
  </si>
  <si>
    <t>Morgan Reynolds/Rick Rajter</t>
  </si>
  <si>
    <t>ROOKE, Tony</t>
  </si>
  <si>
    <t>https://avalonlibrary.net/911/ROOKE%2C%20Tony/Rooke%2C%20Tony%20v%20BBC%20-%20historic%20court%20hearing%20%28Februray%2025th%202013%29%20by%20Michel%20Chussodovsky%20%28Prof.%29%20for%20Global%20Research.pdf</t>
  </si>
  <si>
    <t>Rooke, Tony v BBC - historic court hearing (Februray 25th 2013) by Michel Chussodovsky (Prof.) for Global Research.pdf</t>
  </si>
  <si>
    <t>PAL.GEOP.RES911-ARTICL-PDF-0000045-CHOSSUDOVSKY</t>
  </si>
  <si>
    <t>Author: Prof Michel Chossudovsky 
Source: Global Research website
Link: https://www.globalresearch.ca/theme/9-11-war-on-terrorism (not direct)
Link 2: https://counterinformation.wordpress.com/2013/02/23/historic-court-hearings-the-bbc-in-the-dock-for-manipulating-evidence-and-providing-biased-coverage-of-the-september-11-2001-attacks/
Title: Historic Court Hearings: The BBC in the Dock for Manipulating Evidence and Providing Biased Coverage of the September 11, 2001 Attacks
Date: 22 February 2013
Article provides background on the Tony Rooke scheduled hearing at Horsham Magistrates Court, February 25th 2013.
Documentary film maker Tony Rooke has decided to take a personal stand on the issue that the BBC manipulated evidence and provided biased coverage of the attacks. People in the United Kingdom are required to pay an annual TV licence fee which is used to fund BBC’s operations. Tony has refused to pay his TV licence fee on the basis of specific anti-terrorism legislation.</t>
  </si>
  <si>
    <t>Michel Chossudovsky</t>
  </si>
  <si>
    <t>TV licence evader refused to pay up because the 'BBC covered up facts about 9_11' _ Daily Mail Online.pdf</t>
  </si>
  <si>
    <t>https://avalonlibrary.net/911/ROOKE%2C%20Tony/TV%20licence%20evader%20refused%20to%20pay%20up%20because%20the%20%27BBC%20covered%20up%20facts%20about%209_11%27%20_%20Daily%20Mail%20Online.pdf</t>
  </si>
  <si>
    <t xml:space="preserve">Author: Mark Duell  
Source: Daily Mail online
Link: https://www.dailymail.co.uk/news/article-2284337/TV-licence-evader-refused-pay-BBC-covered-facts-9-11.html
Title: TV licence evader refused to pay because the BBC covered up facts about 9/11 and claimed tower fell 20 minutes before it did.
Date: 26 February 2013
Tony Rooke represented himself at Horsham Magistrates' Court in Sussex. He told licence inspector on a visit in May 2012 that he would not be paying his licence fee. Rooke said he was withholding the fee under Section 15 of Terrorism Act 2000. This states it's an offence for someone to provide funds used for terrorism. He said he didn't want to give money to an organisation 'funding terrorism'. Rooke said the BBC claimed World Trade Centre 7 fell 20 minutes before it did but judge made Rooke pay £200 costs and gave him a conditional discharge.
</t>
  </si>
  <si>
    <t>PAL.GEOP.RES911-ARTICL-PDF-0000046-MAILONLINE</t>
  </si>
  <si>
    <t>Daily Mail online</t>
  </si>
  <si>
    <t>PAL.GEOP.RES911-AUDIOP-MP3-0000001-SABROSKY</t>
  </si>
  <si>
    <t>Audio podcast</t>
  </si>
  <si>
    <t>SABROSKY, Alan (Dr.)</t>
  </si>
  <si>
    <t>https://avalonlibrary.net/911/SABROSKY%2C%20Alan%20%28Dr.%29/Ugly%20Truth%20podcast_15_March_2010_sabrosky.mp3</t>
  </si>
  <si>
    <t>Ugly Truth podcast_15_March_2010_sabrosky.mp3</t>
  </si>
  <si>
    <t xml:space="preserve">The Ugly Truth </t>
  </si>
  <si>
    <t>Podcast: The Ugly Truth
Guest: Dr Alan Sabrovsky
Duration: 00:48:14
Link: https://theuglytruth.podbean.com/2010/03/14/the-ugly-truth-podcast-march-15-2010 (redundant)
https://www.sheffieldforum.co.uk/topic/285531-the-dark-face-of-jewish-nationalismzionismalan-sabrosky/
Date: 15 March 2010
Dr. Alan Sabrosky, comes on board along with co-host Phil Tourney to discuss Dr. Sabrosky's article The Dark Face Of Jewish Nationalism. The article published March 12th, 2010, can be found on Sheffield Forum, here: https://www.sheffieldforum.co.uk/topic/285531-the-dark-face-of-jewish-nationalismzionismalan-sabrosky/
Alan Sabrosky (Ph.D, University of Michigan) is a ten-year US Marine Corps veteran and a graduate of the US Army War College.</t>
  </si>
  <si>
    <t>Duration: 00:18:13
Recorded conversation between Halt, Nevels and Englund at Rendlesham Forest RAF Woodbridge, Suffolk 1980</t>
  </si>
  <si>
    <t>Source: Pilots For 911 Truth
Commentator: RVSM
Date: October 2012
I hope everyone reading this understands the significance of this analysis, and why it calls the entire Flight 11 transcript into serious question. Betty, is in the back of the aircraft in seat "3R" on an Airphone talking to American Airlines. Nobody can breathe beyond Business Class. Yet somehow, by some atmospheric miracle, people are able to stand at the cockpit door trying to open it - but are unable to do so. Nobody has any idea who stabbed who. Nobody knows who is inside the cockpit with the pilots - yet - Betty, all of a sudden estimates that "the guys" are up front. Craig, asks if "the two (2) passengers were from First Class," but was never told by anyone that First Class had anything to do with the events taking place on the aircraft. Nydia, knows that "gents" were involved and sets their seating assignment as "2A and B." It just does not make sense and it does not add up.</t>
  </si>
  <si>
    <t>Director: Alexander Baker
Duration: 04:03:01
Described as a documentary by many commentators but really more a presentation of the research work that Alexander Baker outlined in his 2008 paper. This is thorough and well made</t>
  </si>
  <si>
    <t>Duration: 00:27:42
Compilation footage on the ground in NYC on 911 featuring various eyewitnesses, including first responders and office workers</t>
  </si>
  <si>
    <t>Director: Torquil Jones
Duration: 01:41:02
2021 documentary film that follows Nepalese mountaineer Nirmal Purja and his team as they attempt to climb all 14 eight thousander peaks within a record time</t>
  </si>
  <si>
    <t>SUTTON, Antony C.</t>
  </si>
  <si>
    <t>Antony C. Sutton</t>
  </si>
  <si>
    <t>The September 11th attack, the war on terror, and the order of Skull &amp; Bones, by Antony C. Sutton [final article] (june 2002).pdf</t>
  </si>
  <si>
    <t>https://avalonlibrary.net/911/SUTTON%2C%20Antony%20C./The%20September%2011th%20attack%2C%20the%20war%20on%20terror%2C%20and%20the%20order%20of%20Skull%20%26%20Bones%2C%20by%20Antony%20C.%20Sutton%20%5Bfinal%20article%5D%20%28june%202002%29.pdf</t>
  </si>
  <si>
    <t xml:space="preserve">Author: Antony C. Sutton 
Title: The September 11th attack, the war on terror, and the order of Skull &amp; Bones, by Antony C. Sutton [final article] (june 2002)
Date: June 2002
Antony Sutton's last ever written article. </t>
  </si>
  <si>
    <t>The publication in which it appeared isn't clear but it can also be found here: https://www.rareddit.com/r/conspiracy/comments/pmapzi/the_september_11th_attack_the_war_on_terror_and/</t>
  </si>
  <si>
    <t>Sutton died in June 2002</t>
  </si>
  <si>
    <t>PAL.GEOP.RES911-ARTICL-PDF-0000047-SUTTON</t>
  </si>
  <si>
    <t>TARPLEY, Webster Griffin (Synthetic Terrorism)</t>
  </si>
  <si>
    <t>Synthetic Terrorism (Tarpley, Webster G.).pdf</t>
  </si>
  <si>
    <t>Author: Webster Griffin Tarpley
Book title: 9/11 Synthetic Terrorism Made in USA
Published: 2004
Pages: 405
From Tarpley in his introduction: A key feature of this study is its approach to the roots of 9/11.1 do not see 9/11 as an event growing exclusively or even primarily out of conditions in Afghanistan or the Middle East. Rather, I see 9/11 as the culmination of a decade-long crisis of economics, finance, politics military affairs, and culture in the United States. In the broadest sense, 9/11 is the wages of a disastrous decade of economic globalization, and of the impoverishment and weakening of an entire society. 9/11 does not grow out of US strength, but represents a desperate flight forward in an attempt to mask US weakness. 9/11 fits within the tradition of NATO geopolitical or spheres of influence terrorism as it was practiced in Italy and West Germany during the years from 1965 to 1993.</t>
  </si>
  <si>
    <t>Webster Griffin Tarpley</t>
  </si>
  <si>
    <t>https://avalonlibrary.net/911/TARPLEY%2C%20Webster%20Griffin%20%28Synthetic%20Terrorism%29/Synthetic%20Terrorism%20%28Tarpley%2C%20Webster%20G.%29.pdf</t>
  </si>
  <si>
    <t>PAL.GEOP.RES911-EBOOK-PDF-0000001-TARPLEY</t>
  </si>
  <si>
    <t>Training exercises and drills</t>
  </si>
  <si>
    <t>'Real-World or Exercise'_ Did the U.S. Military Mistake the 9_11 Attacks for a Training Scenario_ _ 911Blogger.com.pdf</t>
  </si>
  <si>
    <t xml:space="preserve">Author: Shoestring
Source: 911Blogger.com
Link: http://911blogger.com/news/2012-03-22/real-world-or-exercise-did-us-military-mistake-911-attacks-training-scenario
Title: 'Real-World or Exercise': Did the U.S. Military Mistake the 9/11 Attacks for a Training Scenario?
Date: 22 March 2012
Article focuses on the activities of NORAD's Northeast Air Defence Sector (NEADS) </t>
  </si>
  <si>
    <t>https://avalonlibrary.net/911/Training%20exercises%20and%20drills/%27Real-World%20or%20Exercise%27_%20Did%20the%20U.S.%20Military%20Mistake%20the%209_11%20Attacks%20for%20a%20Training%20Scenario_%20_%20911Blogger.com.pdf</t>
  </si>
  <si>
    <t>911 Blogger website</t>
  </si>
  <si>
    <t>Jon Rappoport</t>
  </si>
  <si>
    <t>DRILL Summary on 911 (Kevin Barrett).pdf</t>
  </si>
  <si>
    <t>https://avalonlibrary.net/911/Training%20exercises%20and%20drills/DRILL%20Summary%20on%20911%20%28Kevin%20Barrett%29.pdf</t>
  </si>
  <si>
    <t>Author: Kevin Barrett
Source: Kevin Barrett website
Link: https://kevinbarrett.heresycentral.is/
Title: The 46 drills, operations, war games and activities of 9/11
Date: Unknown
A tabled summary of Pre-9-11 preparation and development of drills. Barrett sourced these from Webster Tarpley's "Synthetic Terrorism" - the 46 drills, operations, war games and activities of 9/11</t>
  </si>
  <si>
    <t>PAL.GEOP.RES911-ARTICL-PDF-0000048-DRILLS911</t>
  </si>
  <si>
    <t>PAL.GEOP.RES911-ARTICL-PDF-0000049-BARRETT</t>
  </si>
  <si>
    <t>The Wargames of September 11th.pdf</t>
  </si>
  <si>
    <t>https://avalonlibrary.net/911/Training%20exercises%20and%20drills/The%20Wargames%20of%20September%2011th.pdf</t>
  </si>
  <si>
    <t>Author: Various
Source: 911Truth.org
Link: 
Title: The Wargames of September 11th (beta)
Date: 20 November 2005
The Complete 9/11 Timeline hosted by The Center for Cooperative Research recently published a revised set of entries on the military exercises of September 11 , providing a goldmine of wellsourced information. Compiled by Paul Thompson, the 9/11 Timeline long ago became the leading
resource of mainstream news reports about September 11. Available in book form as The Terror Timeline (2004), it continues to evolve online. The latest material for the first time casts light on what may have been the day’s master wargame: Global Guardian, run out of Offutt Air Force Base by the US Strategic Command (Stratcom) under Admiral Richard Mies. He has since retired and taken up a gig as the CEO of Hicks &amp; Associates, a “strategic consultant” to the federal government dealing in “military transformation.” Our New York correspondent, Nicholas Levis, has written a review.</t>
  </si>
  <si>
    <t>911Truth.org</t>
  </si>
  <si>
    <t>PAL.GEOP.RES911-ARTICL-PDF-0000050-911TRUTH</t>
  </si>
  <si>
    <t>PAL.GEOP.RES911-ARTICL-PDF-0000051-RAPPOPORT</t>
  </si>
  <si>
    <t>Training exercises dovetail with mass shootings - Jon Rappoport.pdf</t>
  </si>
  <si>
    <t>https://avalonlibrary.net/911/Training%20exercises%20and%20drills/Training%20exercises%20dovetail%20with%20mass%20shootings%20-%20Jon%20Rappoport.pdf</t>
  </si>
  <si>
    <t>Author: Jon Rappoport
Source: nomorefakenews.com
Link:  https://blog.nomorefakenews.com/2015/11/21/training-exercises-dovetail-with-mass-shootings/
Title: Training exercises dovetail with mass shootings
Date: 21 November 2015
Whether mass shootings are approached as the mainstream reports them, or as false flags, staged scenarios, or outright hoaxes, there is a common thread which runs through some of them: official training exercises held just prior to, or at the same time as, the shootings.
Jon provides a non-exhaustive list of incidents.</t>
  </si>
  <si>
    <t>WOOD, Judy (Dr.)</t>
  </si>
  <si>
    <t xml:space="preserve">Author: Eric Larsen
Source: idoc
Link:  https://idoc.pub/queue/where-did-the-towers-go-by-dr-judy-wood-foreword-by-professor-eric-larsen-his-book-review-authors-preface-qn85628yeyn1
Title: Training exercises dovetail with mass shootings
Date: 08 May 2011
Along with the review itself Larsen also publishes his foreword to "Where Did The Towers Go?". </t>
  </si>
  <si>
    <t>Emeritus professor at John Jay College of Criminal Justice, CUNY, Eric Larsen is founding Publisher and Editor of The Oliver Arts &amp; Open Press. His most recent book is The Skull of Yorick: The Emptiness of American Thinking at a Time of Grave Peril—Studies in the Cover-up of 9/11</t>
  </si>
  <si>
    <t>Eric Larsen</t>
  </si>
  <si>
    <t>https://avalonlibrary.net/911/WOOD%2C%20Judy%20%28Dr.%29/Where%20Did%20The%20Towers%20Go%20-%20Dr%20Judy%20Wood%20%28a%20review%20by%20Eric%20Larsen%29.pdf</t>
  </si>
  <si>
    <t>Where Did The Towers Go - Dr Judy Wood (a review by Eric Larsen).pdf</t>
  </si>
  <si>
    <t>PAL.GEOP.RES911-ARTICL-PDF-0000052-LARSEN</t>
  </si>
  <si>
    <t>PAL.GEOP.RES911-EBOOK-PDF-0000002-WOODJ</t>
  </si>
  <si>
    <t>Judy Wood - Where Did the Towers Go.pdf</t>
  </si>
  <si>
    <t>Dr. Judy Wood earned a Ph.D. Degree from Virginia Tech and is a former professor of mechanical engineering. She has research expertise in experimental stress analysis, structural mechanics, deformation analysis, materials characterization and materials engineering science</t>
  </si>
  <si>
    <t>Judy Wood</t>
  </si>
  <si>
    <t>https://avalonlibrary.net/911/WOOD%2C%20Judy%20%28Dr.%29/Judy%20Wood%20-%20Where%20Did%20the%20Towers%20Go.pdf</t>
  </si>
  <si>
    <t>PAL.GEOP.RES911-BIOG-PDF-0000001-WOODJ</t>
  </si>
  <si>
    <t>Dr Judy Wood – Biography.pdf</t>
  </si>
  <si>
    <t>https://avalonlibrary.net/911/WOOD%2C%20Judy%20%28Dr.%29/Dr%20Judy%20Wood%20%96%20Biography.pdf</t>
  </si>
  <si>
    <t>Dr Judy Wood biography obtained from her website</t>
  </si>
  <si>
    <t>Author: Dr. Judy Wood
Source: Judy Wood website
Link: http://www.drjudywood.com/towers/
Title: Where Did The Towers Go - Evidence of Directed Free Energy Technology on 9/11
ISBN: 9780615412566
Page count: 538
Date: 2012
From Amazon:
This book is a forensic analysis of what effectively is a crime scene. Ground Zero and the surrounding areas were photographed countless thousands of times, yet no one really assessed all of the phenomena found in these photographs. What is presented in this book is not a theory and it is not speculation. It is evidence. It is the body of empirical evidence that must be explained in order to determine what happened at Ground Zero. Anyone declaring who did what or how they did it before they have determined what was done is merely promoting either speculation or propaganda. The popular chant, "9/11 was an inside job," is, scientifically speaking, no different from the chant that "19 bad guys with box cutters did it." Neither one is the result of a scientific investigation supported by evidence that would be admissible in court. Neither identifies what crime was committed or how it was committed. The order of crime solving is to determine 1) WHAT happened, then 2) HOW it happened (e.g., what weapon), then 3) WHO did it. And only then can we address 4) WHY they did it (i.e. motive). Let us remember what is required to (legally) convict someone of a crime. You cannot convict someone of a crime based on belief. You cannot convict someone of a crime if you don't even know what crime to charge them with. If you accuse someone of murder using a gun, you'd better be sure the body has a bullet hole in it. Yet, before noon on 9/11/01, we were told who did it, how they did it, and why they did it; before any investigation had been conducted to determine what had even been done. Many people have speculated as to who committed the crimes of 9/11 and/or how they did so. But without addressing what happened, speculation of this kind is nothing more than conspiracy theory. My research is not speculation. It is a forensic investigation of what happened to the WTC complex on 9/11.</t>
  </si>
  <si>
    <t>WTC Tower Blueprints</t>
  </si>
  <si>
    <t>CONST</t>
  </si>
  <si>
    <t>A-A-57_0.png</t>
  </si>
  <si>
    <t>Architectural drawing</t>
  </si>
  <si>
    <t>ARCHID</t>
  </si>
  <si>
    <t>1967 - 1984</t>
  </si>
  <si>
    <t>North Tower 34th Floor Core plan</t>
  </si>
  <si>
    <t>Originally leaked in 2007 to BYU physicist Steven E. Jones by an individual associated with the Silverstein Group</t>
  </si>
  <si>
    <t>https://avalonlibrary.net/911/WTC%20Tower%20Blueprints/A-A-57_0.png</t>
  </si>
  <si>
    <t>A-A-76_2.png</t>
  </si>
  <si>
    <t>https://avalonlibrary.net/911/WTC%20Tower%20Blueprints/A-A-76_2.png</t>
  </si>
  <si>
    <t>A-A-84_0.png</t>
  </si>
  <si>
    <t>PAL.CONSTR.RES911-ARCHID-IMG-0000001-WTCTOWER</t>
  </si>
  <si>
    <t>PAL.CONSTR.RES911-ARCHID-IMG-0000002-WTCTOWER</t>
  </si>
  <si>
    <t>PAL.CONSTR.RES911-ARCHID-IMG-0000003-WTCTOWER</t>
  </si>
  <si>
    <t>North Tower 46th Floor plan</t>
  </si>
  <si>
    <t>North Tower 50th - 54th Floor plan</t>
  </si>
  <si>
    <t>https://avalonlibrary.net/911/WTC%20Tower%20Blueprints/A-A-84_0.png</t>
  </si>
  <si>
    <t>https://publicintelligence.net/world-trade-center-north-tower-blueprints/</t>
  </si>
  <si>
    <t>A-A-175_0.png</t>
  </si>
  <si>
    <t>PAL.CONSTR.RES911-ARCHID-IMG-0000004-WTCTOWER</t>
  </si>
  <si>
    <t>https://avalonlibrary.net/911/WTC%20Tower%20Blueprints/A-A-175_0.png</t>
  </si>
  <si>
    <t>North Tower 110th Floor Core plan</t>
  </si>
  <si>
    <t>A-A-177_0.png</t>
  </si>
  <si>
    <t>https://avalonlibrary.net/911/WTC%20Tower%20Blueprints/A-A-177_0.png</t>
  </si>
  <si>
    <t>PAL.CONSTR.RES911-ARCHID-IMG-0000005-WTCTOWER</t>
  </si>
  <si>
    <t>North Tower section - section 'A'</t>
  </si>
  <si>
    <t>PAL.CONSTR.RES911-ARCHID-IMG-0000006-WTCTOWER</t>
  </si>
  <si>
    <t>A-A-178_0.png</t>
  </si>
  <si>
    <t>https://avalonlibrary.net/911/WTC%20Tower%20Blueprints/A-A-178_0.png</t>
  </si>
  <si>
    <t>North Tower section - section 'B'</t>
  </si>
  <si>
    <t>A-A-179_0.png</t>
  </si>
  <si>
    <t>A-A-180_0.png</t>
  </si>
  <si>
    <t>PAL.CONSTR.RES911-ARCHID-IMG-0000007-WTCTOWER</t>
  </si>
  <si>
    <t>PAL.CONSTR.RES911-ARCHID-IMG-0000008-WTCTOWER</t>
  </si>
  <si>
    <t>https://avalonlibrary.net/911/WTC%20Tower%20Blueprints/A-A-179_0.png</t>
  </si>
  <si>
    <t>North Tower section - section 'C'</t>
  </si>
  <si>
    <t>North Tower section - section 'D'</t>
  </si>
  <si>
    <t>https://avalonlibrary.net/911/WTC%20Tower%20Blueprints/A-A-180_0.png</t>
  </si>
  <si>
    <t>TV Mast Support Elevations</t>
  </si>
  <si>
    <t>https://avalonlibrary.net/911/WTC%20Tower%20Blueprints/SA401_2.png</t>
  </si>
  <si>
    <t>SA401_2.png</t>
  </si>
  <si>
    <t>PAL.CONSTR.RES911-ARCHID-IMG-0000009-WTCTOWER</t>
  </si>
  <si>
    <t>https://avalonlibrary.net/911/WTC%20Tower%20Blueprints/SKA10-84_0.png</t>
  </si>
  <si>
    <t>Floor plan at elevation 274 B-3 level</t>
  </si>
  <si>
    <t>SKA10_84_0.png</t>
  </si>
  <si>
    <t>Floor plan at elevation 264 B-4 level</t>
  </si>
  <si>
    <t>https://avalonlibrary.net/911/WTC%20Tower%20Blueprints/SKA11-84_0.png</t>
  </si>
  <si>
    <t>SKA11-84_0.png</t>
  </si>
  <si>
    <t>PAL.CONSTR.RES911-ARCHID-IMG-0000010-WTCTOWER</t>
  </si>
  <si>
    <t>PAL.CONSTR.RES911-ARCHID-IMG-0000011-WTCTOWER</t>
  </si>
  <si>
    <t>https://avalonlibrary.net/911/WTC%20Tower%20Blueprints/SKA11-84_2.png</t>
  </si>
  <si>
    <t>SKA11-84_2.png</t>
  </si>
  <si>
    <t>PAL.CONSTR.RES911-ARCHID-IMG-0000012-WTCTOWER</t>
  </si>
  <si>
    <t>WTCBlueprintsALL.pdf</t>
  </si>
  <si>
    <t>WTCBlueprintsAll</t>
  </si>
  <si>
    <t>PAL.CONSTR.RES911-ARCHID-PDF-0000001-WTCTOWER</t>
  </si>
  <si>
    <t>PAL.CONSTR.RES911-ARTICL-PDF-0000001-WTCTOWER</t>
  </si>
  <si>
    <t>https://avalonlibrary.net/911/WTC%20Tower%20Blueprints/WTCBlueprintsAll/WTCBlueprintsALL.pdf</t>
  </si>
  <si>
    <t>Document containing all the architectural drawings of the North Tower which were originally leaked in 2007 to BYU physicist Steven E. Jones by an individual associated with the Silverstein Group. Contains 210 drawings.
Sourced from https://publicintelligence.net/world-trade-center-north-tower-blueprints/</t>
  </si>
  <si>
    <t>WTCBlueprintsAll.zip</t>
  </si>
  <si>
    <t>PAL.CONSTR.RES911-ZIP-0000001-WTCTOWER</t>
  </si>
  <si>
    <t>North Tower Blueprints (multiresolution viewer link).pdf</t>
  </si>
  <si>
    <t>PAL.CONSTR.RES911-ARTICL-PDF-0000002-WTCTOWER</t>
  </si>
  <si>
    <t>https://avalonlibrary.net/911/WTC%20Tower%20Blueprints/North%20Tower%20Blueprints%20%28multiresolution%20viewer%20link%29.pdf</t>
  </si>
  <si>
    <t>Multi-resolution drawing viewer sourced from https://911research.wtc7.net/wtc/evidence/plans/table.html</t>
  </si>
  <si>
    <t>Table of World Trade Center drawings for the electrical system</t>
  </si>
  <si>
    <t>https://avalonlibrary.net/911/WTC%20Tower%20Blueprints/North%20Tower%20Blueprints%20Electrical%20system.pdf</t>
  </si>
  <si>
    <t>North Tower Blueprints Electrical system.pdf</t>
  </si>
  <si>
    <t>Tenants.pdf</t>
  </si>
  <si>
    <t>A list of tenants occupying six of the seven World Trade Center buildings was compiled by the CoStar Group, Inc. and was published on CNN.com. 3 World Trade Center was a Marriott Hotel. These lists are not entirely consistent with other published lists, such as one by The Wall Street Journal, which lists CitiGroup among the tenants of WTC 7.</t>
  </si>
  <si>
    <t>https://avalonlibrary.net/911/WTC%20Tower%20Blueprints/Tenants.pdf</t>
  </si>
  <si>
    <t>PAL.GEOP.RES911-ARTICL-PDF-0000053-TENANTS</t>
  </si>
  <si>
    <t>The Bathtub.pdf</t>
  </si>
  <si>
    <t>Provides an overview of the 'Bathtub', a deep basement that contained the footprints of the Twin Towers and Buildings 3 and 6. It was a skewed rectangle with sides about 980 and 520 feet, and a depth of about seven storeys</t>
  </si>
  <si>
    <t>https://avalonlibrary.net/911/WTC%20Tower%20Blueprints/The%20Bathtub.pdf</t>
  </si>
  <si>
    <t>911 Research website https://911research.wtc7.net/</t>
  </si>
  <si>
    <t>PAL.CONSTR.RES911-ARTICL-PDF-0000003-BATHTUB</t>
  </si>
  <si>
    <t>https://avalonlibrary.net/911/WTC%20Tower%20Blueprints/The%20Core%20Structures.pdf</t>
  </si>
  <si>
    <t>The Core Structures.pdf</t>
  </si>
  <si>
    <t>PAL.CONSTR.RES911-ARTICL-PDF-0000004-CORES</t>
  </si>
  <si>
    <t>Overview of the structural system of the Twin Towers. Each tower was supported by a structural core extending from its bedrock foundation to its roof. The cores were rectangular pillars with numerous large columns and girders, measuring 87 feet by 133 feet. The core structures housed the elevators, stairs, and other services. The cores had their own flooring systems, which were structurally independent of the floor diaphragms that spanned the space between the cores and the perimeter walls. The core structures, like the perimeter wall structures, were 100 percent steel-framed.</t>
  </si>
  <si>
    <t>PAL.CONSTR.RES911-ARTICL-PDF-0000005-FLOORS</t>
  </si>
  <si>
    <t>PAL.CONSTR.RES911-ARTICL-PDF-0000006-TRUSSES</t>
  </si>
  <si>
    <t>PAL.CONSTR.RES911-ARTICL-PDF-0000007-PERIMETER</t>
  </si>
  <si>
    <t>The Floors.pdf</t>
  </si>
  <si>
    <t>The Hat Trusses.pdf</t>
  </si>
  <si>
    <t>The Perimeter Walls.pdf</t>
  </si>
  <si>
    <t>https://avalonlibrary.net/911/WTC%20Tower%20Blueprints/The%20Floors.pdf</t>
  </si>
  <si>
    <t>Overview of the structural system of the Twin Towers.The fourth primary structural subsystem in each tower was the hat truss -- a lattice of large diagonal I-beams that connected the perimeter walls to the core structure between the 107th floor and roof. This structure was also known as the "outrigger truss system." The hat truss structure strengthened the core structure, unified the core and perimeter structures, and helped to support the large antenna mounted atop the North Tower. The hat truss, which contained both horizontal and sloping I-beams, connected core columns to each other, and connected the core to the perimeter walls. Most the beams connected core columns to each other, while a set of sixteen horizontal and sloping beams spanned the distance the core and perimeter walls. Eight of these, the outrigger trusses, connected the corners of the core to the perimeter walls, while another eight connected the centers of the core's periphery to the perimeter walls.</t>
  </si>
  <si>
    <t>Overview of the structural system of the Twin Towers. The floor diaphragms were annular structures that spanned the distance between the core structures and the perimeter walls, providing large expanses of uninterrupted floor space. The cores had their own flooring systems, which were structurally independent of the surrounding floor diaphragms. The floor diaphragms consisted of lightweight concrete slabs poured onto corrugated steel pans, which were supported by trusses. Primary double trusses were interwoven with transverse secondary trusses -- a fact ignored by the truss failure theory. The primary trusses were 900 mm deep, and spaced on 2.04 m centers. The 10 cm thick concrete slabs were apparently a lightweight form of concrete typically used in high-rises. Its density and exact composition remain unknown, but such lightweight concrete is typically 60% as dense as concrete used in roads and sidewalks. The floors were the only major part of these mostly steel buildings that contained concrete.</t>
  </si>
  <si>
    <t>https://avalonlibrary.net/911/WTC%20Tower%20Blueprints/The%20Hat%20Trusses.pdf</t>
  </si>
  <si>
    <t>Overview of the structural system of the Twin Towers. The towers' perimeter walls comprised dense grids of vertical steel columns and horizontal spandrel plates. These, along with the core structures, supported the towers. In addition to supporting gravity loads, the perimeter walls stiffened the Towers against lateral loads, particularly those due to winds. The fact that these structures were on the exterior of the Towers made them particularly efficient at carrying lateral loads. Richard Roth, speaking on behalf of the architectural firm that designed the Towers, described each of the perimeter walls as essentially "a steel beam 209' deep." Regardless, it is clear that the core structures were designed to support several times the weight of each tower by themselves.</t>
  </si>
  <si>
    <t>https://avalonlibrary.net/911/WTC%20Tower%20Blueprints/The%20Perimeter%20Walls.pdf</t>
  </si>
  <si>
    <t>Composite of Rense.com article paragraphs written by Jon Carlson in 2005. Sourced from https://rense.com/general67/9118.htm</t>
  </si>
  <si>
    <t>Rense.com - https://rense.com/general67/9118.htm</t>
  </si>
  <si>
    <t>Rense article composite on WTC structure.pdf</t>
  </si>
  <si>
    <t>https://avalonlibrary.net/911/WTC%20Tower%20Blueprints/Rense%20article%20composite%20on%20WTC%20structure.pdf</t>
  </si>
  <si>
    <t>PAL.GEOP.RES911-ARTICL-PDF-0000054-RENSE</t>
  </si>
  <si>
    <t>WTC Tower Blueprints (overview).pdf</t>
  </si>
  <si>
    <t>https://avalonlibrary.net/911/WTC%20Tower%20Blueprints/WTC%20Tower%20Blueprints%20%28overview%29.pdf</t>
  </si>
  <si>
    <t>PAL.GEOP.RES911-ARTICL-PDF-0000055-BLUEPRINTS</t>
  </si>
  <si>
    <t>An article critical of the role that FEMA and NIST played in covering up the real structure of the WTC complex. It also has a brief paragraph on the whistleblower.</t>
  </si>
  <si>
    <t>PAL.GEOP.RES911-ARTICL-PDF-0000056-MCKEE</t>
  </si>
  <si>
    <t>WTC cameras locks electricity turned off weekend before 911 (McKee)_October_2010.pdf</t>
  </si>
  <si>
    <t>https://avalonlibrary.net/911/WTC%20Tower%20Blueprints/WTC%20cameras%20locks%20electricity%20turned%20off%20weekend%20before%20911%20%28McKee%29_October_2010.pdf</t>
  </si>
  <si>
    <t>Author: Craig McKee
Source: Truth and Shadows
Link: https://truthandshadows.com/tag/wtc-power-down/
Title: WTC cameras, locks, electricity turned off weekend before 9/11
Date: 26 October 2010
From the article: Scott Forbes, who was a senior database administrator for Fiduciary Trust, located on the 97th floor of the South Tower received a remarkable notice three weeks before the 9/11 attacks. The Port Authority of New York informed his company that there would be a “power down” on the weekend of Sept. 8 and 9, 2001. This would mean that all power would be off in the top half of the south tower for most of the weekend. Forbes has called this unprecedented, because to have a data centre lose power for two days requires major preparations and disruption. He reports that as part of the power down, all security cameras and security door locks were non-operational for about 36 hours.</t>
  </si>
  <si>
    <t>Foundation Plans</t>
  </si>
  <si>
    <t>FILE0006.TIF</t>
  </si>
  <si>
    <t>FILE0007.TIF</t>
  </si>
  <si>
    <t>FILE0008.TIF</t>
  </si>
  <si>
    <t>FILE0009.TIF</t>
  </si>
  <si>
    <t>FILE0010.TIF</t>
  </si>
  <si>
    <t>FILE0011.TIF</t>
  </si>
  <si>
    <t>FILE0012.TIF</t>
  </si>
  <si>
    <t>FILE0013.TIF</t>
  </si>
  <si>
    <t>FILE0014.TIF</t>
  </si>
  <si>
    <t>FILE0015.TIF</t>
  </si>
  <si>
    <t>FILE0016.TIF</t>
  </si>
  <si>
    <t>FILE0017.TIF</t>
  </si>
  <si>
    <t>FILE0018.TIF</t>
  </si>
  <si>
    <t>FILE0019.TIF</t>
  </si>
  <si>
    <t>FILE0020.TIF</t>
  </si>
  <si>
    <t>PAL.CONSTR.RES911-ARCHID-IMG-0000013-WTCTOWER</t>
  </si>
  <si>
    <t>PAL.CONSTR.RES911-ARCHID-IMG-0000014-WTCTOWER</t>
  </si>
  <si>
    <t>PAL.CONSTR.RES911-ARCHID-IMG-0000015-WTCTOWER</t>
  </si>
  <si>
    <t>PAL.CONSTR.RES911-ARCHID-IMG-0000016-WTCTOWER</t>
  </si>
  <si>
    <t>PAL.CONSTR.RES911-ARCHID-IMG-0000017-WTCTOWER</t>
  </si>
  <si>
    <t>PAL.CONSTR.RES911-ARCHID-IMG-0000018-WTCTOWER</t>
  </si>
  <si>
    <t>PAL.CONSTR.RES911-ARCHID-IMG-0000019-WTCTOWER</t>
  </si>
  <si>
    <t>PAL.CONSTR.RES911-ARCHID-IMG-0000020-WTCTOWER</t>
  </si>
  <si>
    <t>PAL.CONSTR.RES911-ARCHID-IMG-0000021-WTCTOWER</t>
  </si>
  <si>
    <t>PAL.CONSTR.RES911-ARCHID-IMG-0000022-WTCTOWER</t>
  </si>
  <si>
    <t>PAL.CONSTR.RES911-ARCHID-IMG-0000023-WTCTOWER</t>
  </si>
  <si>
    <t>PAL.CONSTR.RES911-ARCHID-IMG-0000024-WTCTOWER</t>
  </si>
  <si>
    <t>PAL.CONSTR.RES911-ARCHID-IMG-0000025-WTCTOWER</t>
  </si>
  <si>
    <t>PAL.CONSTR.RES911-ARCHID-IMG-0000026-WTCTOWER</t>
  </si>
  <si>
    <t>PAL.CONSTR.RES911-ARCHID-IMG-0000027-WTCTOWER</t>
  </si>
  <si>
    <t>https://avalonlibrary.net/?dir=911/WTC%20Tower%20Blueprints/WTCTowerBlueprints_by_levels/Foundation%20Plans/FILE0006.TIF</t>
  </si>
  <si>
    <t>https://avalonlibrary.net/?dir=911/WTC%20Tower%20Blueprints/WTCTowerBlueprints_by_levels/Foundation%20Plans/FILE0007.TIF</t>
  </si>
  <si>
    <t>https://avalonlibrary.net/?dir=911/WTC%20Tower%20Blueprints/WTCTowerBlueprints_by_levels/Foundation%20Plans/FILE0008.TIF</t>
  </si>
  <si>
    <t>https://avalonlibrary.net/?dir=911/WTC%20Tower%20Blueprints/WTCTowerBlueprints_by_levels/Foundation%20Plans/FILE0009.TIF</t>
  </si>
  <si>
    <t>https://avalonlibrary.net/?dir=911/WTC%20Tower%20Blueprints/WTCTowerBlueprints_by_levels/Foundation%20Plans/FILE0010.TIF</t>
  </si>
  <si>
    <t>https://avalonlibrary.net/?dir=911/WTC%20Tower%20Blueprints/WTCTowerBlueprints_by_levels/Foundation%20Plans/FILE0011.TIF</t>
  </si>
  <si>
    <t>https://avalonlibrary.net/?dir=911/WTC%20Tower%20Blueprints/WTCTowerBlueprints_by_levels/Foundation%20Plans/FILE0012.TIF</t>
  </si>
  <si>
    <t>https://avalonlibrary.net/?dir=911/WTC%20Tower%20Blueprints/WTCTowerBlueprints_by_levels/Foundation%20Plans/FILE0013.TIF</t>
  </si>
  <si>
    <t>https://avalonlibrary.net/?dir=911/WTC%20Tower%20Blueprints/WTCTowerBlueprints_by_levels/Foundation%20Plans/FILE0014.TIF</t>
  </si>
  <si>
    <t>https://avalonlibrary.net/?dir=911/WTC%20Tower%20Blueprints/WTCTowerBlueprints_by_levels/Foundation%20Plans/FILE0015.TIF</t>
  </si>
  <si>
    <t>https://avalonlibrary.net/?dir=911/WTC%20Tower%20Blueprints/WTCTowerBlueprints_by_levels/Foundation%20Plans/FILE0016.TIF</t>
  </si>
  <si>
    <t>Foundation plan Zone J-1</t>
  </si>
  <si>
    <t>Foundation plan Zone J-2</t>
  </si>
  <si>
    <t>Foundation plan Zone J-3</t>
  </si>
  <si>
    <t>Foundation plan Zone J-4</t>
  </si>
  <si>
    <t>Foundation plan Zone J-5</t>
  </si>
  <si>
    <t>Foundation plan Zone J-6</t>
  </si>
  <si>
    <t>Foundation plan Zone K-1</t>
  </si>
  <si>
    <t>Foundation plan Zone K-2</t>
  </si>
  <si>
    <t>Foundation plan Zone K-3</t>
  </si>
  <si>
    <t>Foundation plan Zone K-4</t>
  </si>
  <si>
    <t>Foundation plan Zone K-5</t>
  </si>
  <si>
    <t>https://avalonlibrary.net/?dir=911/WTC%20Tower%20Blueprints/WTCTowerBlueprints_by_levels/Foundation%20Plans/FILE0017.TIF</t>
  </si>
  <si>
    <t>Foundation plan Zone K-6</t>
  </si>
  <si>
    <t>https://avalonlibrary.net/?dir=911/WTC%20Tower%20Blueprints/WTCTowerBlueprints_by_levels/Foundation%20Plans/FILE0018.TIF</t>
  </si>
  <si>
    <t>Foundation Tower 'A' Excavation plan - rock trenches and pits for plumbing</t>
  </si>
  <si>
    <t>Foundation Tower 'A' Column uplift anchorage plan and details</t>
  </si>
  <si>
    <t>https://avalonlibrary.net/?dir=911/WTC%20Tower%20Blueprints/WTCTowerBlueprints_by_levels/Foundation%20Plans/FILE0019.TIF</t>
  </si>
  <si>
    <t>https://avalonlibrary.net/?dir=911/WTC%20Tower%20Blueprints/WTCTowerBlueprints_by_levels/Foundation%20Plans/FILE0020.TIF</t>
  </si>
  <si>
    <t>Foundation Tower 'B' Excavation plan - rock trenches and pits for plumbing</t>
  </si>
  <si>
    <t>PANYNJ Records Center no. 345932 (Port Authority New York)</t>
  </si>
  <si>
    <t>PANYNJ Records Center no. 345933 (Port Authority New York)</t>
  </si>
  <si>
    <t>PANYNJ Records Center no. 345934 (Port Authority New York)</t>
  </si>
  <si>
    <t>PANYNJ Records Center no. 345935 (Port Authority New York)</t>
  </si>
  <si>
    <t>PANYNJ Records Center no. 345936 (Port Authority New York)</t>
  </si>
  <si>
    <t>PANYNJ Records Center no. 345937 (Port Authority New York)</t>
  </si>
  <si>
    <t>PANYNJ Records Center no. 345938 (Port Authority New York)</t>
  </si>
  <si>
    <t>PANYNJ Records Center no. 345939 (Port Authority New York)</t>
  </si>
  <si>
    <t>PANYNJ Records Center no. 345940 (Port Authority New York)</t>
  </si>
  <si>
    <t>PANYNJ Records Center no. 345941 (Port Authority New York)</t>
  </si>
  <si>
    <t>PANYNJ Records Center no. 345942 (Port Authority New York)</t>
  </si>
  <si>
    <t>PANYNJ Records Center no. 345943 (Port Authority New York)</t>
  </si>
  <si>
    <t>PANYNJ Records Center no. 345944 (Port Authority New York)</t>
  </si>
  <si>
    <t>PANYNJ Records Center no. 345945 (Port Authority New York)</t>
  </si>
  <si>
    <t>PANYNJ Records Center no. 345946 (Port Authority New York)</t>
  </si>
  <si>
    <t>PAL.CONSTR.RES911-ZIP-0000002-WTCTOWER</t>
  </si>
  <si>
    <t>Foundation Plans.zip</t>
  </si>
  <si>
    <t>Project Avalon librarian</t>
  </si>
  <si>
    <t>Contains 15 files</t>
  </si>
  <si>
    <t>PAL.CONSTR.RES911-ARCHID-IMG-0000029-WTCTOWER</t>
  </si>
  <si>
    <t>PAL.CONSTR.RES911-ARCHID-IMG-0000030-WTCTOWER</t>
  </si>
  <si>
    <t>PAL.CONSTR.RES911-ARCHID-IMG-0000031-WTCTOWER</t>
  </si>
  <si>
    <t>PAL.CONSTR.RES911-ARCHID-IMG-0000033-WTCTOWER</t>
  </si>
  <si>
    <t>PAL.CONSTR.RES911-ARCHID-IMG-0000034-WTCTOWER</t>
  </si>
  <si>
    <t>PAL.CONSTR.RES911-ARCHID-IMG-0000035-WTCTOWER</t>
  </si>
  <si>
    <t>PAL.CONSTR.RES911-ARCHID-IMG-0000036-WTCTOWER</t>
  </si>
  <si>
    <t>PAL.CONSTR.RES911-ARCHID-IMG-0000037-WTCTOWER</t>
  </si>
  <si>
    <t>PAL.CONSTR.RES911-ARCHID-IMG-0000038-WTCTOWER</t>
  </si>
  <si>
    <t>PAL.CONSTR.RES911-ARCHID-IMG-0000039-WTCTOWER</t>
  </si>
  <si>
    <t>PAL.CONSTR.RES911-ARCHID-IMG-0000040-WTCTOWER</t>
  </si>
  <si>
    <t>PAL.CONSTR.RES911-ARCHID-IMG-0000041-WTCTOWER</t>
  </si>
  <si>
    <t>PAL.CONSTR.RES911-ARCHID-IMG-0000042-WTCTOWER</t>
  </si>
  <si>
    <t>PAL.CONSTR.RES911-ARCHID-IMG-0000043-WTCTOWER</t>
  </si>
  <si>
    <t>PAL.CONSTR.RES911-ARCHID-IMG-0000044-WTCTOWER</t>
  </si>
  <si>
    <t>PAL.CONSTR.RES911-ARCHID-IMG-0000045-WTCTOWER</t>
  </si>
  <si>
    <t>PAL.CONSTR.RES911-ARCHID-IMG-0000046-WTCTOWER</t>
  </si>
  <si>
    <t>PAL.CONSTR.RES911-ARCHID-IMG-0000047-WTCTOWER</t>
  </si>
  <si>
    <t>PAL.CONSTR.RES911-ARCHID-IMG-0000048-WTCTOWER</t>
  </si>
  <si>
    <t>PAL.CONSTR.RES911-ARCHID-IMG-0000049-WTCTOWER</t>
  </si>
  <si>
    <t>PAL.CONSTR.RES911-ARCHID-IMG-0000050-WTCTOWER</t>
  </si>
  <si>
    <t>PAL.CONSTR.RES911-ARCHID-IMG-0000051-WTCTOWER</t>
  </si>
  <si>
    <t>PAL.CONSTR.RES911-ARCHID-IMG-0000052-WTCTOWER</t>
  </si>
  <si>
    <t>PAL.CONSTR.RES911-ARCHID-IMG-0000053-WTCTOWER</t>
  </si>
  <si>
    <t>PAL.CONSTR.RES911-ARCHID-IMG-0000054-WTCTOWER</t>
  </si>
  <si>
    <t>PAC1 TOWER A</t>
  </si>
  <si>
    <t>A-A-1.tif</t>
  </si>
  <si>
    <t>A-A-2.tif</t>
  </si>
  <si>
    <t>A-A-3.tif</t>
  </si>
  <si>
    <t>A-A-4.tif</t>
  </si>
  <si>
    <t>A-A-5.tif</t>
  </si>
  <si>
    <t>A-A-6.tif</t>
  </si>
  <si>
    <t>A-A-8.tif</t>
  </si>
  <si>
    <t>A-A-9.tif</t>
  </si>
  <si>
    <t>A-A-10.tif</t>
  </si>
  <si>
    <t>https://avalonlibrary.net/?dir=911/WTC%20Tower%20Blueprints/WTCTowerBlueprints_by_levels/PAC1%20TOWER%20A/A-A-1.tif</t>
  </si>
  <si>
    <t>https://avalonlibrary.net/?dir=911/WTC%20Tower%20Blueprints/WTCTowerBlueprints_by_levels/PAC1%20TOWER%20A/A-A-2.tif</t>
  </si>
  <si>
    <t>https://avalonlibrary.net/?dir=911/WTC%20Tower%20Blueprints/WTCTowerBlueprints_by_levels/PAC1%20TOWER%20A/A-A-3.tif</t>
  </si>
  <si>
    <t>https://avalonlibrary.net/?dir=911/WTC%20Tower%20Blueprints/WTCTowerBlueprints_by_levels/PAC1%20TOWER%20A/A-A-4.tif</t>
  </si>
  <si>
    <t>https://avalonlibrary.net/?dir=911/WTC%20Tower%20Blueprints/WTCTowerBlueprints_by_levels/PAC1%20TOWER%20A/A-A-5.tif</t>
  </si>
  <si>
    <t>https://avalonlibrary.net/?dir=911/WTC%20Tower%20Blueprints/WTCTowerBlueprints_by_levels/PAC1%20TOWER%20A/A-A-6.tif</t>
  </si>
  <si>
    <t>https://avalonlibrary.net/?dir=911/WTC%20Tower%20Blueprints/WTCTowerBlueprints_by_levels/PAC1%20TOWER%20A/A-A-8.tif</t>
  </si>
  <si>
    <t>https://avalonlibrary.net/?dir=911/WTC%20Tower%20Blueprints/WTCTowerBlueprints_by_levels/PAC1%20TOWER%20A/A-A-9.tif</t>
  </si>
  <si>
    <t>https://avalonlibrary.net/?dir=911/WTC%20Tower%20Blueprints/WTCTowerBlueprints_by_levels/PAC1%20TOWER%20A/A-A-10.tif</t>
  </si>
  <si>
    <t>Schedule of drawings - Architectural</t>
  </si>
  <si>
    <t>Schedule of drawings - Structural</t>
  </si>
  <si>
    <t>Schedule of drawings - Mechanical Trades</t>
  </si>
  <si>
    <t>Finish schedule - Zone Sub-7</t>
  </si>
  <si>
    <t>Finish schedule - Zones 1, 2, 3</t>
  </si>
  <si>
    <t>Door Buck details and door schedules</t>
  </si>
  <si>
    <t>Sub-level 5 floor plan elevation 242 lower mechanical equipment room level</t>
  </si>
  <si>
    <t>Sub-level 4 floor plan elevation 253 upper mechanical equipment room level</t>
  </si>
  <si>
    <t>Sub-level 3 floor plan elevation 264</t>
  </si>
  <si>
    <t>A-A-11.tif</t>
  </si>
  <si>
    <t>A-A-12.tif</t>
  </si>
  <si>
    <t>A-A-13.tif</t>
  </si>
  <si>
    <t>A-A-14.tif</t>
  </si>
  <si>
    <t>A-A-15.tif</t>
  </si>
  <si>
    <t>A-A-16.tif</t>
  </si>
  <si>
    <t>A-A-17.tif</t>
  </si>
  <si>
    <t>A-A-18.tif</t>
  </si>
  <si>
    <t>A-A-19.tif</t>
  </si>
  <si>
    <t>A-A-20.tif</t>
  </si>
  <si>
    <t>https://avalonlibrary.net/?dir=911/WTC%20Tower%20Blueprints/WTCTowerBlueprints_by_levels/PAC1%20TOWER%20A/A-A-11.tif</t>
  </si>
  <si>
    <t>https://avalonlibrary.net/?dir=911/WTC%20Tower%20Blueprints/WTCTowerBlueprints_by_levels/PAC1%20TOWER%20A/A-A-12.tif</t>
  </si>
  <si>
    <t>https://avalonlibrary.net/?dir=911/WTC%20Tower%20Blueprints/WTCTowerBlueprints_by_levels/PAC1%20TOWER%20A/A-A-13.tif</t>
  </si>
  <si>
    <t>https://avalonlibrary.net/?dir=911/WTC%20Tower%20Blueprints/WTCTowerBlueprints_by_levels/PAC1%20TOWER%20A/A-A-14.tif</t>
  </si>
  <si>
    <t>https://avalonlibrary.net/?dir=911/WTC%20Tower%20Blueprints/WTCTowerBlueprints_by_levels/PAC1%20TOWER%20A/A-A-15.tif</t>
  </si>
  <si>
    <t>https://avalonlibrary.net/?dir=911/WTC%20Tower%20Blueprints/WTCTowerBlueprints_by_levels/PAC1%20TOWER%20A/A-A-16.tif</t>
  </si>
  <si>
    <t>https://avalonlibrary.net/?dir=911/WTC%20Tower%20Blueprints/WTCTowerBlueprints_by_levels/PAC1%20TOWER%20A/A-A-17.tif</t>
  </si>
  <si>
    <t>https://avalonlibrary.net/?dir=911/WTC%20Tower%20Blueprints/WTCTowerBlueprints_by_levels/PAC1%20TOWER%20A/A-A-18.tif</t>
  </si>
  <si>
    <t>https://avalonlibrary.net/?dir=911/WTC%20Tower%20Blueprints/WTCTowerBlueprints_by_levels/PAC1%20TOWER%20A/A-A-19.tif</t>
  </si>
  <si>
    <t>https://avalonlibrary.net/?dir=911/WTC%20Tower%20Blueprints/WTCTowerBlueprints_by_levels/PAC1%20TOWER%20A/A-A-20.tif</t>
  </si>
  <si>
    <t>Sub-level 3, 4 and 5 core plan elevation 242, 253 and 264</t>
  </si>
  <si>
    <t>Sub-level 2 floor plan</t>
  </si>
  <si>
    <t>Sub-level 2 core plan</t>
  </si>
  <si>
    <t>Sub-level 1 floor plan</t>
  </si>
  <si>
    <t>Sub-level 1 corer plan</t>
  </si>
  <si>
    <t>Service level floor plan</t>
  </si>
  <si>
    <t>Service level core plan</t>
  </si>
  <si>
    <t>Plans and sections stairs J-4 and K-1</t>
  </si>
  <si>
    <t>First floor plan concourse level</t>
  </si>
  <si>
    <t>First floor core plan concourse level</t>
  </si>
  <si>
    <t>PAL.CONSTR.RES911-ARCHID-IMG-0000055-WTCTOWER</t>
  </si>
  <si>
    <t>PAL.CONSTR.RES911-ARCHID-IMG-0000056-WTCTOWER</t>
  </si>
  <si>
    <t>PAL.CONSTR.RES911-ARCHID-IMG-0000057-WTCTOWER</t>
  </si>
  <si>
    <t>PAL.CONSTR.RES911-ARCHID-IMG-0000058-WTCTOWER</t>
  </si>
  <si>
    <t>PAL.CONSTR.RES911-ARCHID-IMG-0000059-WTCTOWER</t>
  </si>
  <si>
    <t>PAL.CONSTR.RES911-ARCHID-IMG-0000060-WTCTOWER</t>
  </si>
  <si>
    <t>PAL.CONSTR.RES911-ARCHID-IMG-0000061-WTCTOWER</t>
  </si>
  <si>
    <t>PAL.CONSTR.RES911-ARCHID-IMG-0000062-WTCTOWER</t>
  </si>
  <si>
    <t>PAL.CONSTR.RES911-ARCHID-IMG-0000063-WTCTOWER</t>
  </si>
  <si>
    <t>PAL.CONSTR.RES911-ARCHID-IMG-0000064-WTCTOWER</t>
  </si>
  <si>
    <t>PAL.CONSTR.RES911-ARCHID-IMG-0000065-WTCTOWER</t>
  </si>
  <si>
    <t>PAL.CONSTR.RES911-ARCHID-IMG-0000066-WTCTOWER</t>
  </si>
  <si>
    <t>PAL.CONSTR.RES911-ARCHID-IMG-0000067-WTCTOWER</t>
  </si>
  <si>
    <t>PAL.CONSTR.RES911-ARCHID-IMG-0000068-WTCTOWER</t>
  </si>
  <si>
    <t>PAL.CONSTR.RES911-ARCHID-IMG-0000069-WTCTOWER</t>
  </si>
  <si>
    <t>PAL.CONSTR.RES911-ARCHID-IMG-0000070-WTCTOWER</t>
  </si>
  <si>
    <t>PAL.CONSTR.RES911-ARCHID-IMG-0000071-WTCTOWER</t>
  </si>
  <si>
    <t>PAL.CONSTR.RES911-ARCHID-IMG-0000072-WTCTOWER</t>
  </si>
  <si>
    <t>PAL.CONSTR.RES911-ARCHID-IMG-0000073-WTCTOWER</t>
  </si>
  <si>
    <t>PAL.CONSTR.RES911-ARCHID-IMG-0000074-WTCTOWER</t>
  </si>
  <si>
    <t>PAL.CONSTR.RES911-ARCHID-IMG-0000075-WTCTOWER</t>
  </si>
  <si>
    <t>PAL.CONSTR.RES911-ARCHID-IMG-0000076-WTCTOWER</t>
  </si>
  <si>
    <t>PAL.CONSTR.RES911-ARCHID-IMG-0000077-WTCTOWER</t>
  </si>
  <si>
    <t>PAL.CONSTR.RES911-ARCHID-IMG-0000078-WTCTOWER</t>
  </si>
  <si>
    <t>PAL.CONSTR.RES911-ARCHID-IMG-0000079-WTCTOWER</t>
  </si>
  <si>
    <t>PAL.CONSTR.RES911-ARCHID-IMG-0000080-WTCTOWER</t>
  </si>
  <si>
    <t>PAL.CONSTR.RES911-ARCHID-IMG-0000081-WTCTOWER</t>
  </si>
  <si>
    <t>PAL.CONSTR.RES911-ARCHID-IMG-0000082-WTCTOWER</t>
  </si>
  <si>
    <t>PAL.CONSTR.RES911-ARCHID-IMG-0000083-WTCTOWER</t>
  </si>
  <si>
    <t>PAL.CONSTR.RES911-ARCHID-IMG-0000084-WTCTOWER</t>
  </si>
  <si>
    <t>PAL.CONSTR.RES911-ARCHID-IMG-0000085-WTCTOWER</t>
  </si>
  <si>
    <t>PAL.CONSTR.RES911-ARCHID-IMG-0000086-WTCTOWER</t>
  </si>
  <si>
    <t>PAL.CONSTR.RES911-ARCHID-IMG-0000087-WTCTOWER</t>
  </si>
  <si>
    <t>PAL.CONSTR.RES911-ARCHID-IMG-0000088-WTCTOWER</t>
  </si>
  <si>
    <t>PAL.CONSTR.RES911-ARCHID-IMG-0000089-WTCTOWER</t>
  </si>
  <si>
    <t>PAL.CONSTR.RES911-ARCHID-IMG-0000090-WTCTOWER</t>
  </si>
  <si>
    <t>A-A-20a.tif</t>
  </si>
  <si>
    <t>A-A-21.tif</t>
  </si>
  <si>
    <t>A-A-22.tif</t>
  </si>
  <si>
    <t>A-A-23.tif</t>
  </si>
  <si>
    <t>A-A-24.tif</t>
  </si>
  <si>
    <t>A-A-25.tif</t>
  </si>
  <si>
    <t>A-A-26.tif</t>
  </si>
  <si>
    <t>A-A-27.tif</t>
  </si>
  <si>
    <t>A-A-28.tif</t>
  </si>
  <si>
    <t>A-A-29.tif</t>
  </si>
  <si>
    <t>A-A-30.tif</t>
  </si>
  <si>
    <t>A-A-31.tif</t>
  </si>
  <si>
    <t>A-A-32.tif</t>
  </si>
  <si>
    <t>A-A-33.tif</t>
  </si>
  <si>
    <t>A-A-34.tif</t>
  </si>
  <si>
    <t>A-A-37.tif</t>
  </si>
  <si>
    <t>A-A-38.tif</t>
  </si>
  <si>
    <t>A-A-39.tif</t>
  </si>
  <si>
    <t>A-A-40.tif</t>
  </si>
  <si>
    <t>A-A-41.tif</t>
  </si>
  <si>
    <t>A-A-43.tif</t>
  </si>
  <si>
    <t>A-A-44.tif</t>
  </si>
  <si>
    <t>https://avalonlibrary.net/?dir=911/WTC%20Tower%20Blueprints/WTCTowerBlueprints_by_levels/PAC1%20TOWER%20A/A-A-20a.tif</t>
  </si>
  <si>
    <t>https://avalonlibrary.net/?dir=911/WTC%20Tower%20Blueprints/WTCTowerBlueprints_by_levels/PAC1%20TOWER%20A/A-A-21.tif</t>
  </si>
  <si>
    <t>https://avalonlibrary.net/?dir=911/WTC%20Tower%20Blueprints/WTCTowerBlueprints_by_levels/PAC1%20TOWER%20A/A-A-22.tif</t>
  </si>
  <si>
    <t>https://avalonlibrary.net/?dir=911/WTC%20Tower%20Blueprints/WTCTowerBlueprints_by_levels/PAC1%20TOWER%20A/A-A-23.tif</t>
  </si>
  <si>
    <t>https://avalonlibrary.net/?dir=911/WTC%20Tower%20Blueprints/WTCTowerBlueprints_by_levels/PAC1%20TOWER%20A/A-A-24.tif</t>
  </si>
  <si>
    <t>https://avalonlibrary.net/?dir=911/WTC%20Tower%20Blueprints/WTCTowerBlueprints_by_levels/PAC1%20TOWER%20A/A-A-25.tif</t>
  </si>
  <si>
    <t>https://avalonlibrary.net/?dir=911/WTC%20Tower%20Blueprints/WTCTowerBlueprints_by_levels/PAC1%20TOWER%20A/A-A-26.tif</t>
  </si>
  <si>
    <t>https://avalonlibrary.net/?dir=911/WTC%20Tower%20Blueprints/WTCTowerBlueprints_by_levels/PAC1%20TOWER%20A/A-A-27.tif</t>
  </si>
  <si>
    <t>https://avalonlibrary.net/?dir=911/WTC%20Tower%20Blueprints/WTCTowerBlueprints_by_levels/PAC1%20TOWER%20A/A-A-28.tif</t>
  </si>
  <si>
    <t>https://avalonlibrary.net/?dir=911/WTC%20Tower%20Blueprints/WTCTowerBlueprints_by_levels/PAC1%20TOWER%20A/A-A-29.tif</t>
  </si>
  <si>
    <t>https://avalonlibrary.net/?dir=911/WTC%20Tower%20Blueprints/WTCTowerBlueprints_by_levels/PAC1%20TOWER%20A/A-A-30.tif</t>
  </si>
  <si>
    <t>https://avalonlibrary.net/?dir=911/WTC%20Tower%20Blueprints/WTCTowerBlueprints_by_levels/PAC1%20TOWER%20A/A-A-31.tif</t>
  </si>
  <si>
    <t>https://avalonlibrary.net/?dir=911/WTC%20Tower%20Blueprints/WTCTowerBlueprints_by_levels/PAC1%20TOWER%20A/A-A-32.tif</t>
  </si>
  <si>
    <t>https://avalonlibrary.net/?dir=911/WTC%20Tower%20Blueprints/WTCTowerBlueprints_by_levels/PAC1%20TOWER%20A/A-A-33.tif</t>
  </si>
  <si>
    <t>https://avalonlibrary.net/?dir=911/WTC%20Tower%20Blueprints/WTCTowerBlueprints_by_levels/PAC1%20TOWER%20A/A-A-34.tif</t>
  </si>
  <si>
    <t>https://avalonlibrary.net/?dir=911/WTC%20Tower%20Blueprints/WTCTowerBlueprints_by_levels/PAC1%20TOWER%20A/A-A-37.tif</t>
  </si>
  <si>
    <t>https://avalonlibrary.net/?dir=911/WTC%20Tower%20Blueprints/WTCTowerBlueprints_by_levels/PAC1%20TOWER%20A/A-A-38.tif</t>
  </si>
  <si>
    <t>https://avalonlibrary.net/?dir=911/WTC%20Tower%20Blueprints/WTCTowerBlueprints_by_levels/PAC1%20TOWER%20A/A-A-39.tif</t>
  </si>
  <si>
    <t>https://avalonlibrary.net/?dir=911/WTC%20Tower%20Blueprints/WTCTowerBlueprints_by_levels/PAC1%20TOWER%20A/A-A-40.tif</t>
  </si>
  <si>
    <t>https://avalonlibrary.net/?dir=911/WTC%20Tower%20Blueprints/WTCTowerBlueprints_by_levels/PAC1%20TOWER%20A/A-A-41.tif</t>
  </si>
  <si>
    <t>https://avalonlibrary.net/?dir=911/WTC%20Tower%20Blueprints/WTCTowerBlueprints_by_levels/PAC1%20TOWER%20A/A-A-42.tif</t>
  </si>
  <si>
    <t>https://avalonlibrary.net/?dir=911/WTC%20Tower%20Blueprints/WTCTowerBlueprints_by_levels/PAC1%20TOWER%20A/A-A-43.tif</t>
  </si>
  <si>
    <t>https://avalonlibrary.net/?dir=911/WTC%20Tower%20Blueprints/WTCTowerBlueprints_by_levels/PAC1%20TOWER%20A/A-A-44.tif</t>
  </si>
  <si>
    <t>First floor intermediate level plan</t>
  </si>
  <si>
    <t>2nd floor plan plaza level</t>
  </si>
  <si>
    <t>2nd floor core plan plaza level</t>
  </si>
  <si>
    <t>3rd floor plan</t>
  </si>
  <si>
    <t>3rd floor core plan</t>
  </si>
  <si>
    <t>4th floor plan</t>
  </si>
  <si>
    <t>4th floor core plan</t>
  </si>
  <si>
    <t>5th floor plan</t>
  </si>
  <si>
    <t>5th floor floor plan</t>
  </si>
  <si>
    <t>6th floor plan</t>
  </si>
  <si>
    <t>6th floor core plan</t>
  </si>
  <si>
    <t>7th floor plan lower mechanical equipment room level</t>
  </si>
  <si>
    <t>7th floor core plan lower mechanical equipment room level</t>
  </si>
  <si>
    <t>8th floor plan upper mechanical level</t>
  </si>
  <si>
    <t>8th floor core plan upper mechanical level</t>
  </si>
  <si>
    <t>8th to 16th floor plan</t>
  </si>
  <si>
    <t>9th and 10th floor core plan</t>
  </si>
  <si>
    <t>11th to 16th floor core plan</t>
  </si>
  <si>
    <t>17th and 18th floor plan</t>
  </si>
  <si>
    <t>17th floor core plan</t>
  </si>
  <si>
    <t>18th floor core plan</t>
  </si>
  <si>
    <t>A-A-42.tif</t>
  </si>
  <si>
    <t>19th to 23rd floor plan</t>
  </si>
  <si>
    <t>19th floor core plan</t>
  </si>
  <si>
    <t>20th to 23rd floor core plan</t>
  </si>
  <si>
    <t>A-A-45.tif</t>
  </si>
  <si>
    <t>A-A-46.tif</t>
  </si>
  <si>
    <t>A-A-47.tif</t>
  </si>
  <si>
    <t>A-A-88.tif</t>
  </si>
  <si>
    <t>A-A-49.tif</t>
  </si>
  <si>
    <t>A-A-50.tif</t>
  </si>
  <si>
    <t>A-A-51.tif</t>
  </si>
  <si>
    <t>A-A-52.tif</t>
  </si>
  <si>
    <t>A-A-53.tif</t>
  </si>
  <si>
    <t>A-A-54.tif</t>
  </si>
  <si>
    <t>A-A-55.tif</t>
  </si>
  <si>
    <t>A-A-56.tif</t>
  </si>
  <si>
    <t>A-A-57.tif</t>
  </si>
  <si>
    <t>A-A-58.tif</t>
  </si>
  <si>
    <t>A-A-59.tif</t>
  </si>
  <si>
    <t>A-A-60.tif</t>
  </si>
  <si>
    <t>A-A-63.tif</t>
  </si>
  <si>
    <t>A-A-64.tif</t>
  </si>
  <si>
    <t>A-A-65.tif</t>
  </si>
  <si>
    <t>A-A-66.tif</t>
  </si>
  <si>
    <t>A-A-67.tif</t>
  </si>
  <si>
    <t>A-A-68.tif</t>
  </si>
  <si>
    <t>A-A-69.tif</t>
  </si>
  <si>
    <t>A-A-70.tif</t>
  </si>
  <si>
    <t>https://avalonlibrary.net/?dir=911/WTC%20Tower%20Blueprints/WTCTowerBlueprints_by_levels/PAC1%20TOWER%20A/A-A-45.tif</t>
  </si>
  <si>
    <t>https://avalonlibrary.net/?dir=911/WTC%20Tower%20Blueprints/WTCTowerBlueprints_by_levels/PAC1%20TOWER%20A/A-A-46.tif</t>
  </si>
  <si>
    <t>https://avalonlibrary.net/?dir=911/WTC%20Tower%20Blueprints/WTCTowerBlueprints_by_levels/PAC1%20TOWER%20A/A-A-47.tif</t>
  </si>
  <si>
    <t>https://avalonlibrary.net/?dir=911/WTC%20Tower%20Blueprints/WTCTowerBlueprints_by_levels/PAC1%20TOWER%20A/A-A-48.tif</t>
  </si>
  <si>
    <t>https://avalonlibrary.net/?dir=911/WTC%20Tower%20Blueprints/WTCTowerBlueprints_by_levels/PAC1%20TOWER%20A/A-A-49.tif</t>
  </si>
  <si>
    <t>https://avalonlibrary.net/?dir=911/WTC%20Tower%20Blueprints/WTCTowerBlueprints_by_levels/PAC1%20TOWER%20A/A-A-50.tif</t>
  </si>
  <si>
    <t>https://avalonlibrary.net/?dir=911/WTC%20Tower%20Blueprints/WTCTowerBlueprints_by_levels/PAC1%20TOWER%20A/A-A-51.tif</t>
  </si>
  <si>
    <t>https://avalonlibrary.net/?dir=911/WTC%20Tower%20Blueprints/WTCTowerBlueprints_by_levels/PAC1%20TOWER%20A/A-A-52.tif</t>
  </si>
  <si>
    <t>https://avalonlibrary.net/?dir=911/WTC%20Tower%20Blueprints/WTCTowerBlueprints_by_levels/PAC1%20TOWER%20A/A-A-53.tif</t>
  </si>
  <si>
    <t>https://avalonlibrary.net/?dir=911/WTC%20Tower%20Blueprints/WTCTowerBlueprints_by_levels/PAC1%20TOWER%20A/A-A-54.tif</t>
  </si>
  <si>
    <t>https://avalonlibrary.net/?dir=911/WTC%20Tower%20Blueprints/WTCTowerBlueprints_by_levels/PAC1%20TOWER%20A/A-A-55.tif</t>
  </si>
  <si>
    <t>https://avalonlibrary.net/?dir=911/WTC%20Tower%20Blueprints/WTCTowerBlueprints_by_levels/PAC1%20TOWER%20A/A-A-56.tif</t>
  </si>
  <si>
    <t>https://avalonlibrary.net/?dir=911/WTC%20Tower%20Blueprints/WTCTowerBlueprints_by_levels/PAC1%20TOWER%20A/A-A-57.tif</t>
  </si>
  <si>
    <t>https://avalonlibrary.net/?dir=911/WTC%20Tower%20Blueprints/WTCTowerBlueprints_by_levels/PAC1%20TOWER%20A/A-A-58.tif</t>
  </si>
  <si>
    <t>https://avalonlibrary.net/?dir=911/WTC%20Tower%20Blueprints/WTCTowerBlueprints_by_levels/PAC1%20TOWER%20A/A-A-59.tif</t>
  </si>
  <si>
    <t>https://avalonlibrary.net/?dir=911/WTC%20Tower%20Blueprints/WTCTowerBlueprints_by_levels/PAC1%20TOWER%20A/A-A-60.tif</t>
  </si>
  <si>
    <t>PAL.CONSTR.RES911-ARCHID-IMG-0000091-WTCTOWER</t>
  </si>
  <si>
    <t>PAL.CONSTR.RES911-ARCHID-IMG-0000092-WTCTOWER</t>
  </si>
  <si>
    <t>PAL.CONSTR.RES911-ARCHID-IMG-0000093-WTCTOWER</t>
  </si>
  <si>
    <t>PAL.CONSTR.RES911-ARCHID-IMG-0000094-WTCTOWER</t>
  </si>
  <si>
    <t>PAL.CONSTR.RES911-ARCHID-IMG-0000095-WTCTOWER</t>
  </si>
  <si>
    <t>PAL.CONSTR.RES911-ARCHID-IMG-0000096-WTCTOWER</t>
  </si>
  <si>
    <t>PAL.CONSTR.RES911-ARCHID-IMG-0000097-WTCTOWER</t>
  </si>
  <si>
    <t>PAL.CONSTR.RES911-ARCHID-IMG-0000098-WTCTOWER</t>
  </si>
  <si>
    <t>PAL.CONSTR.RES911-ARCHID-IMG-0000099-WTCTOWER</t>
  </si>
  <si>
    <t>PAL.CONSTR.RES911-ARCHID-IMG-0000100-WTCTOWER</t>
  </si>
  <si>
    <t>PAL.CONSTR.RES911-ARCHID-IMG-0000101-WTCTOWER</t>
  </si>
  <si>
    <t>PAL.CONSTR.RES911-ARCHID-IMG-0000102-WTCTOWER</t>
  </si>
  <si>
    <t>PAL.CONSTR.RES911-ARCHID-IMG-0000103-WTCTOWER</t>
  </si>
  <si>
    <t>PAL.CONSTR.RES911-ARCHID-IMG-0000104-WTCTOWER</t>
  </si>
  <si>
    <t>PAL.CONSTR.RES911-ARCHID-IMG-0000105-WTCTOWER</t>
  </si>
  <si>
    <t>PAL.CONSTR.RES911-ARCHID-IMG-0000106-WTCTOWER</t>
  </si>
  <si>
    <t>PAL.CONSTR.RES911-ARCHID-IMG-0000107-WTCTOWER</t>
  </si>
  <si>
    <t>PAL.CONSTR.RES911-ARCHID-IMG-0000108-WTCTOWER</t>
  </si>
  <si>
    <t>PAL.CONSTR.RES911-ARCHID-IMG-0000109-WTCTOWER</t>
  </si>
  <si>
    <t>PAL.CONSTR.RES911-ARCHID-IMG-0000110-WTCTOWER</t>
  </si>
  <si>
    <t>PAL.CONSTR.RES911-ARCHID-IMG-0000111-WTCTOWER</t>
  </si>
  <si>
    <t>PAL.CONSTR.RES911-ARCHID-IMG-0000112-WTCTOWER</t>
  </si>
  <si>
    <t>PAL.CONSTR.RES911-ARCHID-IMG-0000113-WTCTOWER</t>
  </si>
  <si>
    <t>PAL.CONSTR.RES911-ARCHID-IMG-0000114-WTCTOWER</t>
  </si>
  <si>
    <t>PAL.CONSTR.RES911-ARCHID-IMG-0000115-WTCTOWER</t>
  </si>
  <si>
    <t>PAL.CONSTR.RES911-ARCHID-IMG-0000116-WTCTOWER</t>
  </si>
  <si>
    <t>PAL.CONSTR.RES911-ARCHID-IMG-0000117-WTCTOWER</t>
  </si>
  <si>
    <t>PAL.CONSTR.RES911-ARCHID-IMG-0000118-WTCTOWER</t>
  </si>
  <si>
    <t>PAL.CONSTR.RES911-ARCHID-IMG-0000119-WTCTOWER</t>
  </si>
  <si>
    <t>PAL.CONSTR.RES911-ARCHID-IMG-0000120-WTCTOWER</t>
  </si>
  <si>
    <t>PAL.CONSTR.RES911-ARCHID-IMG-0000121-WTCTOWER</t>
  </si>
  <si>
    <t>PAL.CONSTR.RES911-ARCHID-IMG-0000122-WTCTOWER</t>
  </si>
  <si>
    <t>PAL.CONSTR.RES911-ARCHID-IMG-0000123-WTCTOWER</t>
  </si>
  <si>
    <t>PAL.CONSTR.RES911-ARCHID-IMG-0000124-WTCTOWER</t>
  </si>
  <si>
    <t>PAL.CONSTR.RES911-ARCHID-IMG-0000125-WTCTOWER</t>
  </si>
  <si>
    <t>PAL.CONSTR.RES911-ARCHID-IMG-0000126-WTCTOWER</t>
  </si>
  <si>
    <t>PAL.CONSTR.RES911-ARCHID-IMG-0000127-WTCTOWER</t>
  </si>
  <si>
    <t>PAL.CONSTR.RES911-ARCHID-IMG-0000128-WTCTOWER</t>
  </si>
  <si>
    <t>PAL.CONSTR.RES911-ARCHID-IMG-0000129-WTCTOWER</t>
  </si>
  <si>
    <t>PAL.CONSTR.RES911-ARCHID-IMG-0000130-WTCTOWER</t>
  </si>
  <si>
    <t>PAL.CONSTR.RES911-ARCHID-IMG-0000131-WTCTOWER</t>
  </si>
  <si>
    <t>PAL.CONSTR.RES911-ARCHID-IMG-0000132-WTCTOWER</t>
  </si>
  <si>
    <t>PAL.CONSTR.RES911-ARCHID-IMG-0000133-WTCTOWER</t>
  </si>
  <si>
    <t>PAL.CONSTR.RES911-ARCHID-IMG-0000134-WTCTOWER</t>
  </si>
  <si>
    <t>PAL.CONSTR.RES911-ARCHID-IMG-0000135-WTCTOWER</t>
  </si>
  <si>
    <t>PAL.CONSTR.RES911-ARCHID-IMG-0000136-WTCTOWER</t>
  </si>
  <si>
    <t>PAL.CONSTR.RES911-ARCHID-IMG-0000137-WTCTOWER</t>
  </si>
  <si>
    <t>PAL.CONSTR.RES911-ARCHID-IMG-0000138-WTCTOWER</t>
  </si>
  <si>
    <t>PAL.CONSTR.RES911-ARCHID-IMG-0000139-WTCTOWER</t>
  </si>
  <si>
    <t>PAL.CONSTR.RES911-ARCHID-IMG-0000140-WTCTOWER</t>
  </si>
  <si>
    <t>24th floor plan</t>
  </si>
  <si>
    <t>24th floor core plan</t>
  </si>
  <si>
    <t>25th and 26th floor plan</t>
  </si>
  <si>
    <t>A-A-48.tif</t>
  </si>
  <si>
    <t>25th floor core plan</t>
  </si>
  <si>
    <t>26th floor core plan</t>
  </si>
  <si>
    <t>27th to 31st floor plan</t>
  </si>
  <si>
    <t>27th to 31st floor core plan</t>
  </si>
  <si>
    <t>32nd floor plan</t>
  </si>
  <si>
    <t>32nd floor core plan</t>
  </si>
  <si>
    <t>33rd and 34th floor plan</t>
  </si>
  <si>
    <t>33rd floor core plan</t>
  </si>
  <si>
    <t>34th floor core plan</t>
  </si>
  <si>
    <t>35th to 40th floor plan</t>
  </si>
  <si>
    <t>35th to 39th floor core plan</t>
  </si>
  <si>
    <t>40th floor core plan</t>
  </si>
  <si>
    <t>https://avalonlibrary.net/?dir=911/WTC%20Tower%20Blueprints/WTCTowerBlueprints_by_levels/PAC1%20TOWER%20A/A-A-63.tif</t>
  </si>
  <si>
    <t>https://avalonlibrary.net/?dir=911/WTC%20Tower%20Blueprints/WTCTowerBlueprints_by_levels/PAC1%20TOWER%20A/A-A-64.tif</t>
  </si>
  <si>
    <t>https://avalonlibrary.net/?dir=911/WTC%20Tower%20Blueprints/WTCTowerBlueprints_by_levels/PAC1%20TOWER%20A/A-A-65.tif</t>
  </si>
  <si>
    <t>https://avalonlibrary.net/?dir=911/WTC%20Tower%20Blueprints/WTCTowerBlueprints_by_levels/PAC1%20TOWER%20A/A-A-66.tif</t>
  </si>
  <si>
    <t>https://avalonlibrary.net/?dir=911/WTC%20Tower%20Blueprints/WTCTowerBlueprints_by_levels/PAC1%20TOWER%20A/A-A-67.tif</t>
  </si>
  <si>
    <t>https://avalonlibrary.net/?dir=911/WTC%20Tower%20Blueprints/WTCTowerBlueprints_by_levels/PAC1%20TOWER%20A/A-A-68.tif</t>
  </si>
  <si>
    <t>https://avalonlibrary.net/?dir=911/WTC%20Tower%20Blueprints/WTCTowerBlueprints_by_levels/PAC1%20TOWER%20A/A-A-69.tif</t>
  </si>
  <si>
    <t>https://avalonlibrary.net/?dir=911/WTC%20Tower%20Blueprints/WTCTowerBlueprints_by_levels/PAC1%20TOWER%20A/A-A-70.tif</t>
  </si>
  <si>
    <t>https://avalonlibrary.net/?dir=911/WTC%20Tower%20Blueprints/WTCTowerBlueprints_by_levels/PAC1%20TOWER%20A/A-A-71.tif</t>
  </si>
  <si>
    <t>https://avalonlibrary.net/?dir=911/WTC%20Tower%20Blueprints/WTCTowerBlueprints_by_levels/PAC1%20TOWER%20A/A-A-72.tif</t>
  </si>
  <si>
    <t>https://avalonlibrary.net/?dir=911/WTC%20Tower%20Blueprints/WTCTowerBlueprints_by_levels/PAC1%20TOWER%20A/A-A-73.tif</t>
  </si>
  <si>
    <t>https://avalonlibrary.net/?dir=911/WTC%20Tower%20Blueprints/WTCTowerBlueprints_by_levels/PAC1%20TOWER%20A/A-A-74.tif</t>
  </si>
  <si>
    <t>https://avalonlibrary.net/?dir=911/WTC%20Tower%20Blueprints/WTCTowerBlueprints_by_levels/PAC1%20TOWER%20A/A-A-75.tif</t>
  </si>
  <si>
    <t>https://avalonlibrary.net/?dir=911/WTC%20Tower%20Blueprints/WTCTowerBlueprints_by_levels/PAC1%20TOWER%20A/A-A-76.tif</t>
  </si>
  <si>
    <t>https://avalonlibrary.net/?dir=911/WTC%20Tower%20Blueprints/WTCTowerBlueprints_by_levels/PAC1%20TOWER%20A/A-A-77.tif</t>
  </si>
  <si>
    <t>https://avalonlibrary.net/?dir=911/WTC%20Tower%20Blueprints/WTCTowerBlueprints_by_levels/PAC1%20TOWER%20A/A-A-78.tif</t>
  </si>
  <si>
    <t>https://avalonlibrary.net/?dir=911/WTC%20Tower%20Blueprints/WTCTowerBlueprints_by_levels/PAC1%20TOWER%20A/A-A-79.tif</t>
  </si>
  <si>
    <t>https://avalonlibrary.net/?dir=911/WTC%20Tower%20Blueprints/WTCTowerBlueprints_by_levels/PAC1%20TOWER%20A/A-A-80.tif</t>
  </si>
  <si>
    <t>https://avalonlibrary.net/?dir=911/WTC%20Tower%20Blueprints/WTCTowerBlueprints_by_levels/PAC1%20TOWER%20A/A-A-81.tif</t>
  </si>
  <si>
    <t>https://avalonlibrary.net/?dir=911/WTC%20Tower%20Blueprints/WTCTowerBlueprints_by_levels/PAC1%20TOWER%20A/A-A-82.tif</t>
  </si>
  <si>
    <t>https://avalonlibrary.net/?dir=911/WTC%20Tower%20Blueprints/WTCTowerBlueprints_by_levels/PAC1%20TOWER%20A/A-A-83.tif</t>
  </si>
  <si>
    <t>https://avalonlibrary.net/?dir=911/WTC%20Tower%20Blueprints/WTCTowerBlueprints_by_levels/PAC1%20TOWER%20A/A-A-84.tif</t>
  </si>
  <si>
    <t>41st floor core plan lower mechanical equipment room level</t>
  </si>
  <si>
    <t>41st floor plan lower mechanical equipment room level</t>
  </si>
  <si>
    <t>42nd floor plan upper mechanical equipment room level</t>
  </si>
  <si>
    <t>42nd floor core plan upper mechanical equipment room level</t>
  </si>
  <si>
    <t>Stair sections Stair 1</t>
  </si>
  <si>
    <t>Stair sections Stairs 2 and 3</t>
  </si>
  <si>
    <t>Escalator sections Escalators A3, A4, A5, A6</t>
  </si>
  <si>
    <t>43rd floor plan lower excalator level</t>
  </si>
  <si>
    <t>43rd floor core plan lower excalator level</t>
  </si>
  <si>
    <t>https://avalonlibrary.net/?dir=911/WTC%20Tower%20Blueprints/WTCTowerBlueprints_by_levels/PAC1%20TOWER%20A/A-A-85.tif</t>
  </si>
  <si>
    <t>https://avalonlibrary.net/?dir=911/WTC%20Tower%20Blueprints/WTCTowerBlueprints_by_levels/PAC1%20TOWER%20A/A-A-86.tif</t>
  </si>
  <si>
    <t>https://avalonlibrary.net/?dir=911/WTC%20Tower%20Blueprints/WTCTowerBlueprints_by_levels/PAC1%20TOWER%20A/A-A-87.tif</t>
  </si>
  <si>
    <t>https://avalonlibrary.net/?dir=911/WTC%20Tower%20Blueprints/WTCTowerBlueprints_by_levels/PAC1%20TOWER%20A/A-A-88.tif</t>
  </si>
  <si>
    <t>https://avalonlibrary.net/?dir=911/WTC%20Tower%20Blueprints/WTCTowerBlueprints_by_levels/PAC1%20TOWER%20A/A-A-89.tif</t>
  </si>
  <si>
    <t>https://avalonlibrary.net/?dir=911/WTC%20Tower%20Blueprints/WTCTowerBlueprints_by_levels/PAC1%20TOWER%20A/A-A-90.tif</t>
  </si>
  <si>
    <t>A-A-71.tif</t>
  </si>
  <si>
    <t>A-A-72.tif</t>
  </si>
  <si>
    <t>A-A-73.tif</t>
  </si>
  <si>
    <t>A-A-74.tif</t>
  </si>
  <si>
    <t>A-A-75.tif</t>
  </si>
  <si>
    <t>A-A-76.tif</t>
  </si>
  <si>
    <t>A-A-77.tif</t>
  </si>
  <si>
    <t>A-A-78.tif</t>
  </si>
  <si>
    <t>A-A-79.tif</t>
  </si>
  <si>
    <t>A-A-80.tif</t>
  </si>
  <si>
    <t>A-A-81.tif</t>
  </si>
  <si>
    <t>A-A-82.tif</t>
  </si>
  <si>
    <t>A-A-83.tif</t>
  </si>
  <si>
    <t>A-A-84.tif</t>
  </si>
  <si>
    <t>A-A-85.tif</t>
  </si>
  <si>
    <t>A-A-86.tif</t>
  </si>
  <si>
    <t>A-A-87.tif</t>
  </si>
  <si>
    <t>A-A-89.tif</t>
  </si>
  <si>
    <t>A-A-90.tif</t>
  </si>
  <si>
    <t>44th floor plan Sky lobby</t>
  </si>
  <si>
    <t>44th floor core plan Sky lobby</t>
  </si>
  <si>
    <t>45th floor plan Upper escalator level</t>
  </si>
  <si>
    <t>45th floor core plan Upper escalator level</t>
  </si>
  <si>
    <t>46th floor plan</t>
  </si>
  <si>
    <t>46th floor core plan</t>
  </si>
  <si>
    <t>47th floor plan</t>
  </si>
  <si>
    <t>47th floor core plan</t>
  </si>
  <si>
    <t>48th floor plan</t>
  </si>
  <si>
    <t>48th floor core plan</t>
  </si>
  <si>
    <t>49th floor plan</t>
  </si>
  <si>
    <t>49th floor core plan</t>
  </si>
  <si>
    <t>50th to 54th floor plan</t>
  </si>
  <si>
    <t>50th to 54th floor core plan</t>
  </si>
  <si>
    <t>55th and 56th floor plan</t>
  </si>
  <si>
    <t>55th floor core plan</t>
  </si>
  <si>
    <t>56th floor core plan</t>
  </si>
  <si>
    <t>57th and 58th floor plan</t>
  </si>
  <si>
    <t>57th and 58th floor core plan</t>
  </si>
  <si>
    <t>A-A.91.tif</t>
  </si>
  <si>
    <t>A-A.92.tif</t>
  </si>
  <si>
    <t>A-A.93.tif</t>
  </si>
  <si>
    <t>A-A.94.tif</t>
  </si>
  <si>
    <t>A-A.95.tif</t>
  </si>
  <si>
    <t>A-A.96.tif</t>
  </si>
  <si>
    <t>A-A.97.tif</t>
  </si>
  <si>
    <t>A-A.98.tif</t>
  </si>
  <si>
    <t>A-A.99.tif</t>
  </si>
  <si>
    <t>A-A.100.tif</t>
  </si>
  <si>
    <t>A-A.101.tif</t>
  </si>
  <si>
    <t>A-A.102.tif</t>
  </si>
  <si>
    <t>A-A.103.tif</t>
  </si>
  <si>
    <t>A-A.104.tif</t>
  </si>
  <si>
    <t>A-A.105.tif</t>
  </si>
  <si>
    <t>A-A.106.tif</t>
  </si>
  <si>
    <t>A-A.107.tif</t>
  </si>
  <si>
    <t>A-A.108.tif</t>
  </si>
  <si>
    <t>A-A.109.tif</t>
  </si>
  <si>
    <t>A-A.110.tif</t>
  </si>
  <si>
    <t>A-A.111.tif</t>
  </si>
  <si>
    <t>A-A.112.tif</t>
  </si>
  <si>
    <t>A-A.113.tif</t>
  </si>
  <si>
    <t>A-A.114.tif</t>
  </si>
  <si>
    <t>A-A.115.tif</t>
  </si>
  <si>
    <t>A-A.116.tif</t>
  </si>
  <si>
    <t>A-A.117.tif</t>
  </si>
  <si>
    <t>A-A.118.tif</t>
  </si>
  <si>
    <t>A-A.121.tif</t>
  </si>
  <si>
    <t>A-A.122.tif</t>
  </si>
  <si>
    <t>A-A.123.tif</t>
  </si>
  <si>
    <t>A-A.124.tif</t>
  </si>
  <si>
    <t>A-A.125.tif</t>
  </si>
  <si>
    <t>A-A.126.tif</t>
  </si>
  <si>
    <t>A-A.127.tif</t>
  </si>
  <si>
    <t>A-A.128.tif</t>
  </si>
  <si>
    <t>A-A.129.tif</t>
  </si>
  <si>
    <t>PAL.CONSTR.RES911-ARCHID-IMG-0000141-WTCTOWER</t>
  </si>
  <si>
    <t>PAL.CONSTR.RES911-ARCHID-IMG-0000142-WTCTOWER</t>
  </si>
  <si>
    <t>PAL.CONSTR.RES911-ARCHID-IMG-0000143-WTCTOWER</t>
  </si>
  <si>
    <t>PAL.CONSTR.RES911-ARCHID-IMG-0000144-WTCTOWER</t>
  </si>
  <si>
    <t>PAL.CONSTR.RES911-ARCHID-IMG-0000145-WTCTOWER</t>
  </si>
  <si>
    <t>PAL.CONSTR.RES911-ARCHID-IMG-0000146-WTCTOWER</t>
  </si>
  <si>
    <t>PAL.CONSTR.RES911-ARCHID-IMG-0000147-WTCTOWER</t>
  </si>
  <si>
    <t>PAL.CONSTR.RES911-ARCHID-IMG-0000148-WTCTOWER</t>
  </si>
  <si>
    <t>PAL.CONSTR.RES911-ARCHID-IMG-0000149-WTCTOWER</t>
  </si>
  <si>
    <t>PAL.CONSTR.RES911-ARCHID-IMG-0000150-WTCTOWER</t>
  </si>
  <si>
    <t>PAL.CONSTR.RES911-ARCHID-IMG-0000151-WTCTOWER</t>
  </si>
  <si>
    <t>PAL.CONSTR.RES911-ARCHID-IMG-0000152-WTCTOWER</t>
  </si>
  <si>
    <t>PAL.CONSTR.RES911-ARCHID-IMG-0000153-WTCTOWER</t>
  </si>
  <si>
    <t>PAL.CONSTR.RES911-ARCHID-IMG-0000154-WTCTOWER</t>
  </si>
  <si>
    <t>PAL.CONSTR.RES911-ARCHID-IMG-0000155-WTCTOWER</t>
  </si>
  <si>
    <t>PAL.CONSTR.RES911-ARCHID-IMG-0000156-WTCTOWER</t>
  </si>
  <si>
    <t>PAL.CONSTR.RES911-ARCHID-IMG-0000157-WTCTOWER</t>
  </si>
  <si>
    <t>PAL.CONSTR.RES911-ARCHID-IMG-0000158-WTCTOWER</t>
  </si>
  <si>
    <t>PAL.CONSTR.RES911-ARCHID-IMG-0000159-WTCTOWER</t>
  </si>
  <si>
    <t>PAL.CONSTR.RES911-ARCHID-IMG-0000160-WTCTOWER</t>
  </si>
  <si>
    <t>PAL.CONSTR.RES911-ARCHID-IMG-0000161-WTCTOWER</t>
  </si>
  <si>
    <t>PAL.CONSTR.RES911-ARCHID-IMG-0000162-WTCTOWER</t>
  </si>
  <si>
    <t>PAL.CONSTR.RES911-ARCHID-IMG-0000163-WTCTOWER</t>
  </si>
  <si>
    <t>PAL.CONSTR.RES911-ARCHID-IMG-0000164-WTCTOWER</t>
  </si>
  <si>
    <t>PAL.CONSTR.RES911-ARCHID-IMG-0000165-WTCTOWER</t>
  </si>
  <si>
    <t>PAL.CONSTR.RES911-ARCHID-IMG-0000166-WTCTOWER</t>
  </si>
  <si>
    <t>PAL.CONSTR.RES911-ARCHID-IMG-0000167-WTCTOWER</t>
  </si>
  <si>
    <t>https://avalonlibrary.net/?dir=911/WTC%20Tower%20Blueprints/WTCTowerBlueprints_by_levels/PAC1%20TOWER%20A/A-A-91.tif</t>
  </si>
  <si>
    <t>https://avalonlibrary.net/?dir=911/WTC%20Tower%20Blueprints/WTCTowerBlueprints_by_levels/PAC1%20TOWER%20A/A-A-92.tif</t>
  </si>
  <si>
    <t>https://avalonlibrary.net/?dir=911/WTC%20Tower%20Blueprints/WTCTowerBlueprints_by_levels/PAC1%20TOWER%20A/A-A-93.tif</t>
  </si>
  <si>
    <t>https://avalonlibrary.net/?dir=911/WTC%20Tower%20Blueprints/WTCTowerBlueprints_by_levels/PAC1%20TOWER%20A/A-A-94.tif</t>
  </si>
  <si>
    <t>https://avalonlibrary.net/?dir=911/WTC%20Tower%20Blueprints/WTCTowerBlueprints_by_levels/PAC1%20TOWER%20A/A-A-95.tif</t>
  </si>
  <si>
    <t>https://avalonlibrary.net/?dir=911/WTC%20Tower%20Blueprints/WTCTowerBlueprints_by_levels/PAC1%20TOWER%20A/A-A-96.tif</t>
  </si>
  <si>
    <t>https://avalonlibrary.net/?dir=911/WTC%20Tower%20Blueprints/WTCTowerBlueprints_by_levels/PAC1%20TOWER%20A/A-A-97.tif</t>
  </si>
  <si>
    <t>https://avalonlibrary.net/?dir=911/WTC%20Tower%20Blueprints/WTCTowerBlueprints_by_levels/PAC1%20TOWER%20A/A-A-98.tif</t>
  </si>
  <si>
    <t>https://avalonlibrary.net/?dir=911/WTC%20Tower%20Blueprints/WTCTowerBlueprints_by_levels/PAC1%20TOWER%20A/A-A-99.tif</t>
  </si>
  <si>
    <t>https://avalonlibrary.net/?dir=911/WTC%20Tower%20Blueprints/WTCTowerBlueprints_by_levels/PAC1%20TOWER%20A/A-A-100.tif</t>
  </si>
  <si>
    <t>https://avalonlibrary.net/?dir=911/WTC%20Tower%20Blueprints/WTCTowerBlueprints_by_levels/PAC1%20TOWER%20A/A-A-101.tif</t>
  </si>
  <si>
    <t>https://avalonlibrary.net/?dir=911/WTC%20Tower%20Blueprints/WTCTowerBlueprints_by_levels/PAC1%20TOWER%20A/A-A-102.tif</t>
  </si>
  <si>
    <t>https://avalonlibrary.net/?dir=911/WTC%20Tower%20Blueprints/WTCTowerBlueprints_by_levels/PAC1%20TOWER%20A/A-A-103.tif</t>
  </si>
  <si>
    <t>https://avalonlibrary.net/?dir=911/WTC%20Tower%20Blueprints/WTCTowerBlueprints_by_levels/PAC1%20TOWER%20A/A-A-104.tif</t>
  </si>
  <si>
    <t>https://avalonlibrary.net/?dir=911/WTC%20Tower%20Blueprints/WTCTowerBlueprints_by_levels/PAC1%20TOWER%20A/A-A-105.tif</t>
  </si>
  <si>
    <t>https://avalonlibrary.net/?dir=911/WTC%20Tower%20Blueprints/WTCTowerBlueprints_by_levels/PAC1%20TOWER%20A/A-A-106.tif</t>
  </si>
  <si>
    <t>https://avalonlibrary.net/?dir=911/WTC%20Tower%20Blueprints/WTCTowerBlueprints_by_levels/PAC1%20TOWER%20A/A-A-107.tif</t>
  </si>
  <si>
    <t>https://avalonlibrary.net/?dir=911/WTC%20Tower%20Blueprints/WTCTowerBlueprints_by_levels/PAC1%20TOWER%20A/A-A-108.tif</t>
  </si>
  <si>
    <t>https://avalonlibrary.net/?dir=911/WTC%20Tower%20Blueprints/WTCTowerBlueprints_by_levels/PAC1%20TOWER%20A/A-A-109.tif</t>
  </si>
  <si>
    <t>https://avalonlibrary.net/?dir=911/WTC%20Tower%20Blueprints/WTCTowerBlueprints_by_levels/PAC1%20TOWER%20A/A-A-110.tif</t>
  </si>
  <si>
    <t>https://avalonlibrary.net/?dir=911/WTC%20Tower%20Blueprints/WTCTowerBlueprints_by_levels/PAC1%20TOWER%20A/A-A-111.tif</t>
  </si>
  <si>
    <t>https://avalonlibrary.net/?dir=911/WTC%20Tower%20Blueprints/WTCTowerBlueprints_by_levels/PAC1%20TOWER%20A/A-A-112.tif</t>
  </si>
  <si>
    <t>https://avalonlibrary.net/?dir=911/WTC%20Tower%20Blueprints/WTCTowerBlueprints_by_levels/PAC1%20TOWER%20A/A-A-113.tif</t>
  </si>
  <si>
    <t>https://avalonlibrary.net/?dir=911/WTC%20Tower%20Blueprints/WTCTowerBlueprints_by_levels/PAC1%20TOWER%20A/A-A-114.tif</t>
  </si>
  <si>
    <t>https://avalonlibrary.net/?dir=911/WTC%20Tower%20Blueprints/WTCTowerBlueprints_by_levels/PAC1%20TOWER%20A/A-A-115.tif</t>
  </si>
  <si>
    <t>https://avalonlibrary.net/?dir=911/WTC%20Tower%20Blueprints/WTCTowerBlueprints_by_levels/PAC1%20TOWER%20A/A-A-116.tif</t>
  </si>
  <si>
    <t>https://avalonlibrary.net/?dir=911/WTC%20Tower%20Blueprints/WTCTowerBlueprints_by_levels/PAC1%20TOWER%20A/A-A-117.tif</t>
  </si>
  <si>
    <t>https://avalonlibrary.net/?dir=911/WTC%20Tower%20Blueprints/WTCTowerBlueprints_by_levels/PAC1%20TOWER%20A/A-A-118.tif</t>
  </si>
  <si>
    <t>https://avalonlibrary.net/?dir=911/WTC%20Tower%20Blueprints/WTCTowerBlueprints_by_levels/PAC1%20TOWER%20A/A-A-121.tif</t>
  </si>
  <si>
    <t>https://avalonlibrary.net/?dir=911/WTC%20Tower%20Blueprints/WTCTowerBlueprints_by_levels/PAC1%20TOWER%20A/A-A-122.tif</t>
  </si>
  <si>
    <t>https://avalonlibrary.net/?dir=911/WTC%20Tower%20Blueprints/WTCTowerBlueprints_by_levels/PAC1%20TOWER%20A/A-A-123.tif</t>
  </si>
  <si>
    <t>https://avalonlibrary.net/?dir=911/WTC%20Tower%20Blueprints/WTCTowerBlueprints_by_levels/PAC1%20TOWER%20A/A-A-124.tif</t>
  </si>
  <si>
    <t>https://avalonlibrary.net/?dir=911/WTC%20Tower%20Blueprints/WTCTowerBlueprints_by_levels/PAC1%20TOWER%20A/A-A-125.tif</t>
  </si>
  <si>
    <t>https://avalonlibrary.net/?dir=911/WTC%20Tower%20Blueprints/WTCTowerBlueprints_by_levels/PAC1%20TOWER%20A/A-A-126.tif</t>
  </si>
  <si>
    <t>https://avalonlibrary.net/?dir=911/WTC%20Tower%20Blueprints/WTCTowerBlueprints_by_levels/PAC1%20TOWER%20A/A-A-127.tif</t>
  </si>
  <si>
    <t>https://avalonlibrary.net/?dir=911/WTC%20Tower%20Blueprints/WTCTowerBlueprints_by_levels/PAC1%20TOWER%20A/A-A-128.tif</t>
  </si>
  <si>
    <t>https://avalonlibrary.net/?dir=911/WTC%20Tower%20Blueprints/WTCTowerBlueprints_by_levels/PAC1%20TOWER%20A/A-A-129.tif</t>
  </si>
  <si>
    <t>59th floor plan</t>
  </si>
  <si>
    <t>69th floor plan</t>
  </si>
  <si>
    <t>59th floor core plan</t>
  </si>
  <si>
    <t>60th floor plan</t>
  </si>
  <si>
    <t>60th floor core plan</t>
  </si>
  <si>
    <t>61st floor plan</t>
  </si>
  <si>
    <t>61st floor core plan</t>
  </si>
  <si>
    <t>62nd and 63rd floor plan</t>
  </si>
  <si>
    <t>62nd floor core plan</t>
  </si>
  <si>
    <t>63rd floor core plan</t>
  </si>
  <si>
    <t>64th floor plan</t>
  </si>
  <si>
    <t>64th floor core plan</t>
  </si>
  <si>
    <t>65th floor plan</t>
  </si>
  <si>
    <t>65th floor core plan</t>
  </si>
  <si>
    <t>66th floor plan</t>
  </si>
  <si>
    <t>66th floor core plan</t>
  </si>
  <si>
    <t>67th floor plan</t>
  </si>
  <si>
    <t>67th floor core plan</t>
  </si>
  <si>
    <t>68th floor plan</t>
  </si>
  <si>
    <t>68th floor core plan</t>
  </si>
  <si>
    <t>69th floor core plan</t>
  </si>
  <si>
    <t>70yh and 71st floor plan</t>
  </si>
  <si>
    <t>70th and 71st floor core plan</t>
  </si>
  <si>
    <t>72nd and 73rd floor plan</t>
  </si>
  <si>
    <t>72nd floor core plan</t>
  </si>
  <si>
    <t>73rd floor core plan</t>
  </si>
  <si>
    <t>74th floor plan</t>
  </si>
  <si>
    <t>74th floor core plan</t>
  </si>
  <si>
    <t>75th floor plan lower mechanical equipment room level</t>
  </si>
  <si>
    <t>75th floor core plan lower mechanical equipment room level</t>
  </si>
  <si>
    <t>76th floor plan upper mechanical equipment room level</t>
  </si>
  <si>
    <t>76th floor core plan upper mechanical equipment room level</t>
  </si>
  <si>
    <t>Stair sections Stairs 1 and 2</t>
  </si>
  <si>
    <t>Elevator machine room and escalator sections: elevators 69 to 74 and 49. Escalators A-7, A-8, A-9, A-10</t>
  </si>
  <si>
    <t>77th floor plan lower escalator level</t>
  </si>
  <si>
    <t>77th floor core plan lower escalator level</t>
  </si>
  <si>
    <t>https://avalonlibrary.net/?dir=911/WTC%20Tower%20Blueprints/WTCTowerBlueprints_by_levels/PAC1%20TOWER%20A/A-A-130.tif</t>
  </si>
  <si>
    <t>https://avalonlibrary.net/?dir=911/WTC%20Tower%20Blueprints/WTCTowerBlueprints_by_levels/PAC1%20TOWER%20A/A-A-131.tif</t>
  </si>
  <si>
    <t>https://avalonlibrary.net/?dir=911/WTC%20Tower%20Blueprints/WTCTowerBlueprints_by_levels/PAC1%20TOWER%20A/A-A-132.tif</t>
  </si>
  <si>
    <t>https://avalonlibrary.net/?dir=911/WTC%20Tower%20Blueprints/WTCTowerBlueprints_by_levels/PAC1%20TOWER%20A/A-A-133.tif</t>
  </si>
  <si>
    <t>https://avalonlibrary.net/?dir=911/WTC%20Tower%20Blueprints/WTCTowerBlueprints_by_levels/PAC1%20TOWER%20A/A-A-134.tif</t>
  </si>
  <si>
    <t>https://avalonlibrary.net/?dir=911/WTC%20Tower%20Blueprints/WTCTowerBlueprints_by_levels/PAC1%20TOWER%20A/A-A-135.tif</t>
  </si>
  <si>
    <t>https://avalonlibrary.net/?dir=911/WTC%20Tower%20Blueprints/WTCTowerBlueprints_by_levels/PAC1%20TOWER%20A/A-A-136.tif</t>
  </si>
  <si>
    <t>https://avalonlibrary.net/?dir=911/WTC%20Tower%20Blueprints/WTCTowerBlueprints_by_levels/PAC1%20TOWER%20A/A-A-137.tif</t>
  </si>
  <si>
    <t>https://avalonlibrary.net/?dir=911/WTC%20Tower%20Blueprints/WTCTowerBlueprints_by_levels/PAC1%20TOWER%20A/A-A-138.tif</t>
  </si>
  <si>
    <t>https://avalonlibrary.net/?dir=911/WTC%20Tower%20Blueprints/WTCTowerBlueprints_by_levels/PAC1%20TOWER%20A/A-A-139.tif</t>
  </si>
  <si>
    <t>https://avalonlibrary.net/?dir=911/WTC%20Tower%20Blueprints/WTCTowerBlueprints_by_levels/PAC1%20TOWER%20A/A-A-140.tif</t>
  </si>
  <si>
    <t>https://avalonlibrary.net/?dir=911/WTC%20Tower%20Blueprints/WTCTowerBlueprints_by_levels/PAC1%20TOWER%20A/A-A-141.tif</t>
  </si>
  <si>
    <t>https://avalonlibrary.net/?dir=911/WTC%20Tower%20Blueprints/WTCTowerBlueprints_by_levels/PAC1%20TOWER%20A/A-A-142.tif</t>
  </si>
  <si>
    <t>https://avalonlibrary.net/?dir=911/WTC%20Tower%20Blueprints/WTCTowerBlueprints_by_levels/PAC1%20TOWER%20A/A-A-143.tif</t>
  </si>
  <si>
    <t>https://avalonlibrary.net/?dir=911/WTC%20Tower%20Blueprints/WTCTowerBlueprints_by_levels/PAC1%20TOWER%20A/A-A-144.tif</t>
  </si>
  <si>
    <t>https://avalonlibrary.net/?dir=911/WTC%20Tower%20Blueprints/WTCTowerBlueprints_by_levels/PAC1%20TOWER%20A/A-A-145.tif</t>
  </si>
  <si>
    <t>https://avalonlibrary.net/?dir=911/WTC%20Tower%20Blueprints/WTCTowerBlueprints_by_levels/PAC1%20TOWER%20A/A-A-146.tif</t>
  </si>
  <si>
    <t>https://avalonlibrary.net/?dir=911/WTC%20Tower%20Blueprints/WTCTowerBlueprints_by_levels/PAC1%20TOWER%20A/A-A-147.tif</t>
  </si>
  <si>
    <t>https://avalonlibrary.net/?dir=911/WTC%20Tower%20Blueprints/WTCTowerBlueprints_by_levels/PAC1%20TOWER%20A/A-A-148.tif</t>
  </si>
  <si>
    <t>https://avalonlibrary.net/?dir=911/WTC%20Tower%20Blueprints/WTCTowerBlueprints_by_levels/PAC1%20TOWER%20A/A-A-149.tif</t>
  </si>
  <si>
    <t>https://avalonlibrary.net/?dir=911/WTC%20Tower%20Blueprints/WTCTowerBlueprints_by_levels/PAC1%20TOWER%20A/A-A-150.tif</t>
  </si>
  <si>
    <t>https://avalonlibrary.net/?dir=911/WTC%20Tower%20Blueprints/WTCTowerBlueprints_by_levels/PAC1%20TOWER%20A/A-A-151.tif</t>
  </si>
  <si>
    <t>https://avalonlibrary.net/?dir=911/WTC%20Tower%20Blueprints/WTCTowerBlueprints_by_levels/PAC1%20TOWER%20A/A-A-152.tif</t>
  </si>
  <si>
    <t>https://avalonlibrary.net/?dir=911/WTC%20Tower%20Blueprints/WTCTowerBlueprints_by_levels/PAC1%20TOWER%20A/A-A-153.tif</t>
  </si>
  <si>
    <t>https://avalonlibrary.net/?dir=911/WTC%20Tower%20Blueprints/WTCTowerBlueprints_by_levels/PAC1%20TOWER%20A/A-A-154.tif</t>
  </si>
  <si>
    <t>https://avalonlibrary.net/?dir=911/WTC%20Tower%20Blueprints/WTCTowerBlueprints_by_levels/PAC1%20TOWER%20A/A-A-155.tif</t>
  </si>
  <si>
    <t>https://avalonlibrary.net/?dir=911/WTC%20Tower%20Blueprints/WTCTowerBlueprints_by_levels/PAC1%20TOWER%20A/A-A-156.tif</t>
  </si>
  <si>
    <t>https://avalonlibrary.net/?dir=911/WTC%20Tower%20Blueprints/WTCTowerBlueprints_by_levels/PAC1%20TOWER%20A/A-A-157.tif</t>
  </si>
  <si>
    <t>https://avalonlibrary.net/?dir=911/WTC%20Tower%20Blueprints/WTCTowerBlueprints_by_levels/PAC1%20TOWER%20A/A-A-158.tif</t>
  </si>
  <si>
    <t>https://avalonlibrary.net/?dir=911/WTC%20Tower%20Blueprints/WTCTowerBlueprints_by_levels/PAC1%20TOWER%20A/A-A-159.tif</t>
  </si>
  <si>
    <t>https://avalonlibrary.net/?dir=911/WTC%20Tower%20Blueprints/WTCTowerBlueprints_by_levels/PAC1%20TOWER%20A/A-A-160.tif</t>
  </si>
  <si>
    <t>A-A.130.tif</t>
  </si>
  <si>
    <t>A-A.131.tif</t>
  </si>
  <si>
    <t>A-A.132.tif</t>
  </si>
  <si>
    <t>A-A.133.tif</t>
  </si>
  <si>
    <t>A-A.134.tif</t>
  </si>
  <si>
    <t>A-A.135.tif</t>
  </si>
  <si>
    <t>A-A.136.tif</t>
  </si>
  <si>
    <t>A-A.137.tif</t>
  </si>
  <si>
    <t>A-A.138.tif</t>
  </si>
  <si>
    <t>A-A.139.tif</t>
  </si>
  <si>
    <t>A-A.140.tif</t>
  </si>
  <si>
    <t>A-A.141.tif</t>
  </si>
  <si>
    <t>A-A.142.tif</t>
  </si>
  <si>
    <t>A-A.143.tif</t>
  </si>
  <si>
    <t>A-A.144.tif</t>
  </si>
  <si>
    <t>A-A.145.tif</t>
  </si>
  <si>
    <t>A-A.146.tif</t>
  </si>
  <si>
    <t>A-A.147.tif</t>
  </si>
  <si>
    <t>A-A.148.tif</t>
  </si>
  <si>
    <t>A-A.149.tif</t>
  </si>
  <si>
    <t>A-A.150.tif</t>
  </si>
  <si>
    <t>A-A.151.tif</t>
  </si>
  <si>
    <t>A-A.152.tif</t>
  </si>
  <si>
    <t>A-A.153.tif</t>
  </si>
  <si>
    <t>A-A.154.tif</t>
  </si>
  <si>
    <t>A-A.155.tif</t>
  </si>
  <si>
    <t>A-A.156.tif</t>
  </si>
  <si>
    <t>A-A.157.tif</t>
  </si>
  <si>
    <t>A-A.158.tif</t>
  </si>
  <si>
    <t>A-A.159.tif</t>
  </si>
  <si>
    <t>A-A.160.tif</t>
  </si>
  <si>
    <t>78th floor plan Sky lobby</t>
  </si>
  <si>
    <t>78th floor core plan Sky lobby</t>
  </si>
  <si>
    <t>79th floor plan upper escalator level</t>
  </si>
  <si>
    <t>79th floor core plan upper escalator level</t>
  </si>
  <si>
    <t>80th floor plan</t>
  </si>
  <si>
    <t>80th floor core plan</t>
  </si>
  <si>
    <t>81st floor plan</t>
  </si>
  <si>
    <t>81st floor core plan</t>
  </si>
  <si>
    <t>82nd floor plan</t>
  </si>
  <si>
    <t>82nd floor core plan</t>
  </si>
  <si>
    <t>83rd floor plan</t>
  </si>
  <si>
    <t>83rd floor core plan</t>
  </si>
  <si>
    <t>84th to 86th floor plan</t>
  </si>
  <si>
    <t>84th to 86th floor core plan</t>
  </si>
  <si>
    <t>87th and 88th floor plan</t>
  </si>
  <si>
    <t>87th floor core plan</t>
  </si>
  <si>
    <t>88th floor core plan</t>
  </si>
  <si>
    <t>89th to 93rd floor plan</t>
  </si>
  <si>
    <t>89th to 93rd floor core plan</t>
  </si>
  <si>
    <t>94th and 95th floor plan</t>
  </si>
  <si>
    <t>94th floor core plan</t>
  </si>
  <si>
    <t>95th floor core plan</t>
  </si>
  <si>
    <t>96th to 100th floor plan</t>
  </si>
  <si>
    <t>96th to 100th floor core plan</t>
  </si>
  <si>
    <t>101st and 102nd floor plan</t>
  </si>
  <si>
    <t>101st floor core plan</t>
  </si>
  <si>
    <t>102nd floor core plan</t>
  </si>
  <si>
    <t>103rd floor plan</t>
  </si>
  <si>
    <t>103rd floor core plan</t>
  </si>
  <si>
    <t>104th floor plan</t>
  </si>
  <si>
    <t>104th floor core plan</t>
  </si>
  <si>
    <t>Library_Ref_CATALOGUE_No</t>
  </si>
  <si>
    <t>A-A.161.tif</t>
  </si>
  <si>
    <t>A-A.162.tif</t>
  </si>
  <si>
    <t>A-A.163.tif</t>
  </si>
  <si>
    <t>A-A.164.tif</t>
  </si>
  <si>
    <t>A-A.165.tif</t>
  </si>
  <si>
    <t>A-A.166.tif</t>
  </si>
  <si>
    <t>A-A.169.tif</t>
  </si>
  <si>
    <t>A-A.170.tif</t>
  </si>
  <si>
    <t>PAL.CONSTR.RES911-ARCHID-IMG-0000168-WTCTOWER</t>
  </si>
  <si>
    <t>PAL.CONSTR.RES911-ARCHID-IMG-0000169-WTCTOWER</t>
  </si>
  <si>
    <t>PAL.CONSTR.RES911-ARCHID-IMG-0000170-WTCTOWER</t>
  </si>
  <si>
    <t>PAL.CONSTR.RES911-ARCHID-IMG-0000171-WTCTOWER</t>
  </si>
  <si>
    <t>PAL.CONSTR.RES911-ARCHID-IMG-0000172-WTCTOWER</t>
  </si>
  <si>
    <t>PAL.CONSTR.RES911-ARCHID-IMG-0000173-WTCTOWER</t>
  </si>
  <si>
    <t>PAL.CONSTR.RES911-ARCHID-IMG-0000174-WTCTOWER</t>
  </si>
  <si>
    <t>PAL.CONSTR.RES911-ARCHID-IMG-0000175-WTCTOWER</t>
  </si>
  <si>
    <t>PAL.CONSTR.RES911-ARCHID-IMG-0000176-WTCTOWER</t>
  </si>
  <si>
    <t>PAL.CONSTR.RES911-ARCHID-IMG-0000177-WTCTOWER</t>
  </si>
  <si>
    <t>PAL.CONSTR.RES911-ARCHID-IMG-0000178-WTCTOWER</t>
  </si>
  <si>
    <t>PAL.CONSTR.RES911-ARCHID-IMG-0000179-WTCTOWER</t>
  </si>
  <si>
    <t>PAL.CONSTR.RES911-ARCHID-IMG-0000180-WTCTOWER</t>
  </si>
  <si>
    <t>PAL.CONSTR.RES911-ARCHID-IMG-0000181-WTCTOWER</t>
  </si>
  <si>
    <t>PAL.CONSTR.RES911-ARCHID-IMG-0000182-WTCTOWER</t>
  </si>
  <si>
    <t>PAL.CONSTR.RES911-ARCHID-IMG-0000183-WTCTOWER</t>
  </si>
  <si>
    <t>PAL.CONSTR.RES911-ARCHID-IMG-0000184-WTCTOWER</t>
  </si>
  <si>
    <t>PAL.CONSTR.RES911-ARCHID-IMG-0000185-WTCTOWER</t>
  </si>
  <si>
    <t>PAL.CONSTR.RES911-ARCHID-IMG-0000186-WTCTOWER</t>
  </si>
  <si>
    <t>PAL.CONSTR.RES911-ARCHID-IMG-0000187-WTCTOWER</t>
  </si>
  <si>
    <t>PAL.CONSTR.RES911-ARCHID-IMG-0000188-WTCTOWER</t>
  </si>
  <si>
    <t>PAL.CONSTR.RES911-ARCHID-IMG-0000189-WTCTOWER</t>
  </si>
  <si>
    <t>PAL.CONSTR.RES911-ARCHID-IMG-0000190-WTCTOWER</t>
  </si>
  <si>
    <t>PAL.CONSTR.RES911-ARCHID-IMG-0000191-WTCTOWER</t>
  </si>
  <si>
    <t>PAL.CONSTR.RES911-ARCHID-IMG-0000192-WTCTOWER</t>
  </si>
  <si>
    <t>PAL.CONSTR.RES911-ARCHID-IMG-0000193-WTCTOWER</t>
  </si>
  <si>
    <t>PAL.CONSTR.RES911-ARCHID-IMG-0000194-WTCTOWER</t>
  </si>
  <si>
    <t>PAL.CONSTR.RES911-ARCHID-IMG-0000195-WTCTOWER</t>
  </si>
  <si>
    <t>PAL.CONSTR.RES911-ARCHID-IMG-0000196-WTCTOWER</t>
  </si>
  <si>
    <t>PAL.CONSTR.RES911-ARCHID-IMG-0000197-WTCTOWER</t>
  </si>
  <si>
    <t>PAL.CONSTR.RES911-ARCHID-IMG-0000198-WTCTOWER</t>
  </si>
  <si>
    <t>PAL.CONSTR.RES911-ARCHID-IMG-0000199-WTCTOWER</t>
  </si>
  <si>
    <t>PAL.CONSTR.RES911-ARCHID-IMG-0000200-WTCTOWER</t>
  </si>
  <si>
    <t>A-A.171.tif</t>
  </si>
  <si>
    <t>A-A.172.tif</t>
  </si>
  <si>
    <t>A-A.173.tif</t>
  </si>
  <si>
    <t>A-A.173a.tif</t>
  </si>
  <si>
    <t>A-A.174.tif</t>
  </si>
  <si>
    <t>A-A.175.tif</t>
  </si>
  <si>
    <t>A-A.176.tif</t>
  </si>
  <si>
    <t>A-A.176a.tif</t>
  </si>
  <si>
    <t>A-A.177.tif</t>
  </si>
  <si>
    <t>A-A.178.tif</t>
  </si>
  <si>
    <t>A-A.179.tif</t>
  </si>
  <si>
    <t>A-A.180.tif</t>
  </si>
  <si>
    <t>PAL.CONSTR.RES911-ARCHID-IMG-0000201-WTCTOWER</t>
  </si>
  <si>
    <t>PAL.CONSTR.RES911-ARCHID-IMG-0000202-WTCTOWER</t>
  </si>
  <si>
    <t>https://avalonlibrary.net/?dir=911/WTC%20Tower%20Blueprints/WTCTowerBlueprints_by_levels/PAC1%20TOWER%20A/A-A-161.tif</t>
  </si>
  <si>
    <t>https://avalonlibrary.net/?dir=911/WTC%20Tower%20Blueprints/WTCTowerBlueprints_by_levels/PAC1%20TOWER%20A/A-A-162.tif</t>
  </si>
  <si>
    <t>https://avalonlibrary.net/?dir=911/WTC%20Tower%20Blueprints/WTCTowerBlueprints_by_levels/PAC1%20TOWER%20A/A-A-163.tif</t>
  </si>
  <si>
    <t>https://avalonlibrary.net/?dir=911/WTC%20Tower%20Blueprints/WTCTowerBlueprints_by_levels/PAC1%20TOWER%20A/A-A-164.tif</t>
  </si>
  <si>
    <t>https://avalonlibrary.net/?dir=911/WTC%20Tower%20Blueprints/WTCTowerBlueprints_by_levels/PAC1%20TOWER%20A/A-A-165.tif</t>
  </si>
  <si>
    <t>https://avalonlibrary.net/?dir=911/WTC%20Tower%20Blueprints/WTCTowerBlueprints_by_levels/PAC1%20TOWER%20A/A-A-166.tif</t>
  </si>
  <si>
    <t>https://avalonlibrary.net/?dir=911/WTC%20Tower%20Blueprints/WTCTowerBlueprints_by_levels/PAC1%20TOWER%20A/A-A-169.tif</t>
  </si>
  <si>
    <t>https://avalonlibrary.net/?dir=911/WTC%20Tower%20Blueprints/WTCTowerBlueprints_by_levels/PAC1%20TOWER%20A/A-A-170.tif</t>
  </si>
  <si>
    <t>https://avalonlibrary.net/?dir=911/WTC%20Tower%20Blueprints/WTCTowerBlueprints_by_levels/PAC1%20TOWER%20A/A-A-171.tif</t>
  </si>
  <si>
    <t>https://avalonlibrary.net/?dir=911/WTC%20Tower%20Blueprints/WTCTowerBlueprints_by_levels/PAC1%20TOWER%20A/A-A-172.tif</t>
  </si>
  <si>
    <t>https://avalonlibrary.net/?dir=911/WTC%20Tower%20Blueprints/WTCTowerBlueprints_by_levels/PAC1%20TOWER%20A/A-A-173.tif</t>
  </si>
  <si>
    <t>https://avalonlibrary.net/?dir=911/WTC%20Tower%20Blueprints/WTCTowerBlueprints_by_levels/PAC1%20TOWER%20A/A-A-173a.tif</t>
  </si>
  <si>
    <t>https://avalonlibrary.net/?dir=911/WTC%20Tower%20Blueprints/WTCTowerBlueprints_by_levels/PAC1%20TOWER%20A/A-A-174.tif</t>
  </si>
  <si>
    <t>https://avalonlibrary.net/?dir=911/WTC%20Tower%20Blueprints/WTCTowerBlueprints_by_levels/PAC1%20TOWER%20A/A-A-175.tif</t>
  </si>
  <si>
    <t>https://avalonlibrary.net/?dir=911/WTC%20Tower%20Blueprints/WTCTowerBlueprints_by_levels/PAC1%20TOWER%20A/A-A-176.tif</t>
  </si>
  <si>
    <t>https://avalonlibrary.net/?dir=911/WTC%20Tower%20Blueprints/WTCTowerBlueprints_by_levels/PAC1%20TOWER%20A/A-A-176a.tif</t>
  </si>
  <si>
    <t>https://avalonlibrary.net/?dir=911/WTC%20Tower%20Blueprints/WTCTowerBlueprints_by_levels/PAC1%20TOWER%20A/A-A-177.tif</t>
  </si>
  <si>
    <t>https://avalonlibrary.net/?dir=911/WTC%20Tower%20Blueprints/WTCTowerBlueprints_by_levels/PAC1%20TOWER%20A/A-A-178.tif</t>
  </si>
  <si>
    <t>https://avalonlibrary.net/?dir=911/WTC%20Tower%20Blueprints/WTCTowerBlueprints_by_levels/PAC1%20TOWER%20A/A-A-179.tif</t>
  </si>
  <si>
    <t>https://avalonlibrary.net/?dir=911/WTC%20Tower%20Blueprints/WTCTowerBlueprints_by_levels/PAC1%20TOWER%20A/A-A-180.tif</t>
  </si>
  <si>
    <t>105th floor plan</t>
  </si>
  <si>
    <t>105th floor core plan</t>
  </si>
  <si>
    <t>106th floor plan</t>
  </si>
  <si>
    <t>106th floor core plan</t>
  </si>
  <si>
    <t>107th floor plan restaurant level</t>
  </si>
  <si>
    <t>107th floor core plan restaurant level</t>
  </si>
  <si>
    <t>108th floor lower medhanical equipment level</t>
  </si>
  <si>
    <t>108th floor core plan lower mechanical equipment level</t>
  </si>
  <si>
    <t>109th floor plan upper mechanical equipment room level</t>
  </si>
  <si>
    <t>109th floor core plan upper mechanical equipment room level</t>
  </si>
  <si>
    <t>110th floor plan</t>
  </si>
  <si>
    <t>110th floor intermediate level plan</t>
  </si>
  <si>
    <t>110th floor upper level plan</t>
  </si>
  <si>
    <t>110th floor core plan</t>
  </si>
  <si>
    <t>Bilkhead roof and coping plan</t>
  </si>
  <si>
    <t>Roof Antenna plan Phase I and II</t>
  </si>
  <si>
    <t>Tower section - Section 'A'</t>
  </si>
  <si>
    <t>Tower section - Section 'B'</t>
  </si>
  <si>
    <t>Tower section - Section 'C'</t>
  </si>
  <si>
    <t>Tower section - Section 'D'</t>
  </si>
  <si>
    <t>Port of New York Authority, Minoru Yamasaki (Architect) and Richard Roth (Architect)</t>
  </si>
  <si>
    <t>LA1.tif</t>
  </si>
  <si>
    <t>LA2.tif</t>
  </si>
  <si>
    <t>LA3.tif</t>
  </si>
  <si>
    <t>LA4.tif</t>
  </si>
  <si>
    <t>LA5.tif</t>
  </si>
  <si>
    <t>LA6.tif</t>
  </si>
  <si>
    <t>LA7.tif</t>
  </si>
  <si>
    <t>LA8.tif</t>
  </si>
  <si>
    <t>LA9.tif</t>
  </si>
  <si>
    <t>LA10.tif</t>
  </si>
  <si>
    <t>LA11.tif</t>
  </si>
  <si>
    <t>LA12.tif</t>
  </si>
  <si>
    <t>LA13.tif</t>
  </si>
  <si>
    <t>LA14.tif</t>
  </si>
  <si>
    <t>LA15.tif</t>
  </si>
  <si>
    <t>LA16.tif</t>
  </si>
  <si>
    <t>LA17.tif</t>
  </si>
  <si>
    <t>LA18.tif</t>
  </si>
  <si>
    <t>LA19.tif</t>
  </si>
  <si>
    <t>LA20.tif</t>
  </si>
  <si>
    <t>LA21.tif</t>
  </si>
  <si>
    <t>LA22.tif</t>
  </si>
  <si>
    <t>LA23.tif</t>
  </si>
  <si>
    <t>LA24.tif</t>
  </si>
  <si>
    <t>LA25.tif</t>
  </si>
  <si>
    <t>LA26.tif</t>
  </si>
  <si>
    <t>PAL.CONSTR.RES911-ARCHID-IMG-0000203-WTCTOWER</t>
  </si>
  <si>
    <t>PAL.CONSTR.RES911-ARCHID-IMG-0000204-WTCTOWER</t>
  </si>
  <si>
    <t>PAL.CONSTR.RES911-ARCHID-IMG-0000205-WTCTOWER</t>
  </si>
  <si>
    <t>PAL.CONSTR.RES911-ARCHID-IMG-0000206-WTCTOWER</t>
  </si>
  <si>
    <t>PAL.CONSTR.RES911-ARCHID-IMG-0000207-WTCTOWER</t>
  </si>
  <si>
    <t>PAL.CONSTR.RES911-ARCHID-IMG-0000208-WTCTOWER</t>
  </si>
  <si>
    <t>PAL.CONSTR.RES911-ARCHID-IMG-0000209-WTCTOWER</t>
  </si>
  <si>
    <t>PAL.CONSTR.RES911-ARCHID-IMG-0000210-WTCTOWER</t>
  </si>
  <si>
    <t>PAL.CONSTR.RES911-ARCHID-IMG-0000211-WTCTOWER</t>
  </si>
  <si>
    <t>PAL.CONSTR.RES911-ARCHID-IMG-0000212-WTCTOWER</t>
  </si>
  <si>
    <t>PAL.CONSTR.RES911-ARCHID-IMG-0000213-WTCTOWER</t>
  </si>
  <si>
    <t>PAL.CONSTR.RES911-ARCHID-IMG-0000214-WTCTOWER</t>
  </si>
  <si>
    <t>PAL.CONSTR.RES911-ARCHID-IMG-0000215-WTCTOWER</t>
  </si>
  <si>
    <t>PAL.CONSTR.RES911-ARCHID-IMG-0000216-WTCTOWER</t>
  </si>
  <si>
    <t>PAL.CONSTR.RES911-ARCHID-IMG-0000217-WTCTOWER</t>
  </si>
  <si>
    <t>PAL.CONSTR.RES911-ARCHID-IMG-0000218-WTCTOWER</t>
  </si>
  <si>
    <t>PAL.CONSTR.RES911-ARCHID-IMG-0000219-WTCTOWER</t>
  </si>
  <si>
    <t>PAL.CONSTR.RES911-ARCHID-IMG-0000220-WTCTOWER</t>
  </si>
  <si>
    <t>PAL.CONSTR.RES911-ARCHID-IMG-0000221-WTCTOWER</t>
  </si>
  <si>
    <t>PAL.CONSTR.RES911-ARCHID-IMG-0000222-WTCTOWER</t>
  </si>
  <si>
    <t>PAL.CONSTR.RES911-ARCHID-IMG-0000223-WTCTOWER</t>
  </si>
  <si>
    <t>PAL.CONSTR.RES911-ARCHID-IMG-0000224-WTCTOWER</t>
  </si>
  <si>
    <t>PAL.CONSTR.RES911-ARCHID-IMG-0000225-WTCTOWER</t>
  </si>
  <si>
    <t>PAL.CONSTR.RES911-ARCHID-IMG-0000226-WTCTOWER</t>
  </si>
  <si>
    <t>PAL.CONSTR.RES911-ARCHID-IMG-0000227-WTCTOWER</t>
  </si>
  <si>
    <t>PAL.CONSTR.RES911-ARCHID-IMG-0000228-WTCTOWER</t>
  </si>
  <si>
    <t>PAL.CONSTR.RES911-ARCHID-IMG-0000229-WTCTOWER</t>
  </si>
  <si>
    <t>PAL.CONSTR.RES911-ARCHID-IMG-0000230-WTCTOWER</t>
  </si>
  <si>
    <t>PAL.CONSTR.RES911-ARCHID-IMG-0000231-WTCTOWER</t>
  </si>
  <si>
    <t>https://avalonlibrary.net/?dir=911/WTC%20Tower%20Blueprints/WTCTowerBlueprints_by_levels/PAC1%20TOWER%20A/LA1.tif</t>
  </si>
  <si>
    <t>https://avalonlibrary.net/?dir=911/WTC%20Tower%20Blueprints/WTCTowerBlueprints_by_levels/PAC1%20TOWER%20A/LA2.tif</t>
  </si>
  <si>
    <t>https://avalonlibrary.net/?dir=911/WTC%20Tower%20Blueprints/WTCTowerBlueprints_by_levels/PAC1%20TOWER%20A/LA3.tif</t>
  </si>
  <si>
    <t>https://avalonlibrary.net/?dir=911/WTC%20Tower%20Blueprints/WTCTowerBlueprints_by_levels/PAC1%20TOWER%20A/LA4.tif</t>
  </si>
  <si>
    <t>https://avalonlibrary.net/?dir=911/WTC%20Tower%20Blueprints/WTCTowerBlueprints_by_levels/PAC1%20TOWER%20A/LA5.tif</t>
  </si>
  <si>
    <t>https://avalonlibrary.net/?dir=911/WTC%20Tower%20Blueprints/WTCTowerBlueprints_by_levels/PAC1%20TOWER%20A/LA6.tif</t>
  </si>
  <si>
    <t>https://avalonlibrary.net/?dir=911/WTC%20Tower%20Blueprints/WTCTowerBlueprints_by_levels/PAC1%20TOWER%20A/LA7.tif</t>
  </si>
  <si>
    <t>https://avalonlibrary.net/?dir=911/WTC%20Tower%20Blueprints/WTCTowerBlueprints_by_levels/PAC1%20TOWER%20A/LA8.tif</t>
  </si>
  <si>
    <t>https://avalonlibrary.net/?dir=911/WTC%20Tower%20Blueprints/WTCTowerBlueprints_by_levels/PAC1%20TOWER%20A/LA9.tif</t>
  </si>
  <si>
    <t>https://avalonlibrary.net/?dir=911/WTC%20Tower%20Blueprints/WTCTowerBlueprints_by_levels/PAC1%20TOWER%20A/LA10.tif</t>
  </si>
  <si>
    <t>https://avalonlibrary.net/?dir=911/WTC%20Tower%20Blueprints/WTCTowerBlueprints_by_levels/PAC1%20TOWER%20A/LA11.tif</t>
  </si>
  <si>
    <t>https://avalonlibrary.net/?dir=911/WTC%20Tower%20Blueprints/WTCTowerBlueprints_by_levels/PAC1%20TOWER%20A/LA12.tif</t>
  </si>
  <si>
    <t>https://avalonlibrary.net/?dir=911/WTC%20Tower%20Blueprints/WTCTowerBlueprints_by_levels/PAC1%20TOWER%20A/LA13.tif</t>
  </si>
  <si>
    <t>https://avalonlibrary.net/?dir=911/WTC%20Tower%20Blueprints/WTCTowerBlueprints_by_levels/PAC1%20TOWER%20A/LA14.tif</t>
  </si>
  <si>
    <t>https://avalonlibrary.net/?dir=911/WTC%20Tower%20Blueprints/WTCTowerBlueprints_by_levels/PAC1%20TOWER%20A/LA15.tif</t>
  </si>
  <si>
    <t>https://avalonlibrary.net/?dir=911/WTC%20Tower%20Blueprints/WTCTowerBlueprints_by_levels/PAC1%20TOWER%20A/LA16.tif</t>
  </si>
  <si>
    <t>https://avalonlibrary.net/?dir=911/WTC%20Tower%20Blueprints/WTCTowerBlueprints_by_levels/PAC1%20TOWER%20A/LA17.tif</t>
  </si>
  <si>
    <t>https://avalonlibrary.net/?dir=911/WTC%20Tower%20Blueprints/WTCTowerBlueprints_by_levels/PAC1%20TOWER%20A/LA18.tif</t>
  </si>
  <si>
    <t>https://avalonlibrary.net/?dir=911/WTC%20Tower%20Blueprints/WTCTowerBlueprints_by_levels/PAC1%20TOWER%20A/LA19.tif</t>
  </si>
  <si>
    <t>https://avalonlibrary.net/?dir=911/WTC%20Tower%20Blueprints/WTCTowerBlueprints_by_levels/PAC1%20TOWER%20A/LA20.tif</t>
  </si>
  <si>
    <t>https://avalonlibrary.net/?dir=911/WTC%20Tower%20Blueprints/WTCTowerBlueprints_by_levels/PAC1%20TOWER%20A/LA21.tif</t>
  </si>
  <si>
    <t>https://avalonlibrary.net/?dir=911/WTC%20Tower%20Blueprints/WTCTowerBlueprints_by_levels/PAC1%20TOWER%20A/LA22.tif</t>
  </si>
  <si>
    <t>https://avalonlibrary.net/?dir=911/WTC%20Tower%20Blueprints/WTCTowerBlueprints_by_levels/PAC1%20TOWER%20A/LA23.tif</t>
  </si>
  <si>
    <t>https://avalonlibrary.net/?dir=911/WTC%20Tower%20Blueprints/WTCTowerBlueprints_by_levels/PAC1%20TOWER%20A/LA24.tif</t>
  </si>
  <si>
    <t>https://avalonlibrary.net/?dir=911/WTC%20Tower%20Blueprints/WTCTowerBlueprints_by_levels/PAC1%20TOWER%20A/LA25.tif</t>
  </si>
  <si>
    <t>https://avalonlibrary.net/?dir=911/WTC%20Tower%20Blueprints/WTCTowerBlueprints_by_levels/PAC1%20TOWER%20A/LA26.tif</t>
  </si>
  <si>
    <t>Index of drawings</t>
  </si>
  <si>
    <t>Zone 1 - Pit plan - banks A, B, C, D shuttle and freight elevators</t>
  </si>
  <si>
    <t>Zone 1 - Riser - banks A and B - secondary and machine room plans</t>
  </si>
  <si>
    <t>Zone 1 - Banks C and D - secondary and machine room plans</t>
  </si>
  <si>
    <t>Zone 1 - Elevations - banks A, B, C, D</t>
  </si>
  <si>
    <t>Zone 2 - Pit plan - banks A, B, C, D</t>
  </si>
  <si>
    <t>Zone 2 - Riser - banks A and B - secondary and machine room plans</t>
  </si>
  <si>
    <t>Zone 2 - Banks C and D - secondary and machine room plans</t>
  </si>
  <si>
    <t>Zone 2 - Elevations - banks A, B, C, D</t>
  </si>
  <si>
    <t>Zone 3 - Pit plan - banks A, B, C, D</t>
  </si>
  <si>
    <t>Zone 3 - Riser - banks A and D - secondary and machine room plans</t>
  </si>
  <si>
    <t>Zone 3 - Banks B and C - secondary and machine room plans</t>
  </si>
  <si>
    <t>Zone 3 - Elevations - banks A, B, C, D</t>
  </si>
  <si>
    <t>Freight elevators 48, 49, 50 - Elevations, secondary and machine room plans</t>
  </si>
  <si>
    <t>Shuttle elevators 1 - 11 hoistway plans</t>
  </si>
  <si>
    <t>Shuttle elevator M,G Rooms</t>
  </si>
  <si>
    <t>Zone 2 shuttle elevators secondary level - FE 99 elevation - secondary level no. 6, 7 and F.E.50</t>
  </si>
  <si>
    <t>Zone 2 shuttle elevators - Machine room F,E.99 and F,E.50 machine room</t>
  </si>
  <si>
    <t>Shuttle elevators 12 - 23 hoistway plan</t>
  </si>
  <si>
    <t>Zone 3 shuttle elevators - secondary level</t>
  </si>
  <si>
    <t>Zone 3 shuttle elevators - machine room</t>
  </si>
  <si>
    <t>Zone 2 and 3 shuttle elevators - elavations</t>
  </si>
  <si>
    <t>Shuttle and freight elevators - riser and plot plan</t>
  </si>
  <si>
    <t>Tower escalators - Nos A-3 thru A-10</t>
  </si>
  <si>
    <t>Tower escalators - Nos A-1 and A-2</t>
  </si>
  <si>
    <t>Tower escalators - plt plan</t>
  </si>
  <si>
    <t>NO NAME1.tif</t>
  </si>
  <si>
    <t>T-A-A-110.tif</t>
  </si>
  <si>
    <t>T-A-AB-MD-1.tif</t>
  </si>
  <si>
    <t>TITTLE SHEET.tif</t>
  </si>
  <si>
    <t>PAL.CONSTR.RES911-ARCHID-IMG-0000232-WTCTOWER</t>
  </si>
  <si>
    <t>Unclear - tenant facilities related</t>
  </si>
  <si>
    <t>110th floor plan TV Broadcasters</t>
  </si>
  <si>
    <t>Mezzanine level exit doors at Towers A and B</t>
  </si>
  <si>
    <t>Title sheet for drawing plans naming the architects</t>
  </si>
  <si>
    <t>https://avalonlibrary.net/?dir=911/WTC%20Tower%20Blueprints/WTCTowerBlueprints_by_levels/PAC1%20TOWER%20A/NO NAME1.tif</t>
  </si>
  <si>
    <t>https://avalonlibrary.net/?dir=911/WTC%20Tower%20Blueprints/WTCTowerBlueprints_by_levels/PAC1%20TOWER%20A/T-A-A-110.tif</t>
  </si>
  <si>
    <t>https://avalonlibrary.net/?dir=911/WTC%20Tower%20Blueprints/WTCTowerBlueprints_by_levels/PAC1%20TOWER%20A/T-A-AB-MD-1.tif</t>
  </si>
  <si>
    <t>https://avalonlibrary.net/?dir=911/WTC%20Tower%20Blueprints/WTCTowerBlueprints_by_levels/PAC1%20TOWER%20A/TITTLE SHEET.tif</t>
  </si>
  <si>
    <t>A_Closer_Look_(ACL)_radio</t>
  </si>
  <si>
    <t>Admiral_Wilson_dccument</t>
  </si>
  <si>
    <t>Adrenochrome_Paper_Trail_release_2020</t>
  </si>
  <si>
    <t>Agenda_21</t>
  </si>
  <si>
    <t>Alexandr_Solzhenitsyn</t>
  </si>
  <si>
    <t>Alien_(franchise)</t>
  </si>
  <si>
    <t>Alien_species_traits_document</t>
  </si>
  <si>
    <t>Angewandte_Chemie_article_Organic_Synthesis_Where_Now_(Hudlicky, Thomas)[Paper]</t>
  </si>
  <si>
    <t>Anglo_Saxon_Mission</t>
  </si>
  <si>
    <t>Anna_Breytenbach</t>
  </si>
  <si>
    <t>Antony_C._Sutton</t>
  </si>
  <si>
    <t>Atlantic_Storm_(Johns_Hopkins_University_simulation)_2005</t>
  </si>
  <si>
    <t>Aramu_Muru</t>
  </si>
  <si>
    <t>Bilderberg_Group</t>
  </si>
  <si>
    <t>Bill_Gates</t>
  </si>
  <si>
    <t>Bill_Jenkins_audio_archive</t>
  </si>
  <si>
    <t>Biotechnology_Genetically_Engineered_Pathogens_(Lt.Col_Joel_Almosara_BSC_USAF)_June_2010_[Paper]</t>
  </si>
  <si>
    <t>Bob_Dean</t>
  </si>
  <si>
    <t>Brian_Hooker_+_William_S_Thompson_conversations_(2014)</t>
  </si>
  <si>
    <t>Brookings_Institute_Proposed_Studies_on_the_Implications_of_Peaceful_Space_Activities_for_Human_Affairs_Dec_1960_[Report]</t>
  </si>
  <si>
    <t>BUFORA - British_UFO_Research_Association</t>
  </si>
  <si>
    <t>CHANI_Project</t>
  </si>
  <si>
    <t>Charter_of_Fundamental_Rights_of_the_European_Union (2012)</t>
  </si>
  <si>
    <t>Chilcot_Report_(Report_of_the_Iraq_Inquiry)</t>
  </si>
  <si>
    <t>China_A_New_World_Order_(BBC)</t>
  </si>
  <si>
    <t>CIA_conspiracy_theory_document_Dispatch_1035-960_April_1967</t>
  </si>
  <si>
    <t>CIA_document_Soviet_Recombinant_DNA_Research_Status_and_Trends_(1978)</t>
  </si>
  <si>
    <t>CIA_UFO_file_releases_BlackVault_CD_Jan_2021</t>
  </si>
  <si>
    <t>Citizen_Hearing_on_Disclosure</t>
  </si>
  <si>
    <t>CLADE-X_(Johns_Hopkins_University_plandemic_tabletop_exercise)_2018</t>
  </si>
  <si>
    <t>Climategate_files_(2009)</t>
  </si>
  <si>
    <t>Coast_to_Coast_AM_audio</t>
  </si>
  <si>
    <t>Cooper's_Treasure</t>
  </si>
  <si>
    <t>Coronavirus_(Wuhan_2019-nCov) - xadded James Corbett nos on 24/01/2021 in Covid Vaccines</t>
  </si>
  <si>
    <t>Correspondence_between_HM_Government_and_German_Government_August_1939</t>
  </si>
  <si>
    <t>Counter_Intelligence_(dir. Scott_Noble - Metanoia_films_2014)</t>
  </si>
  <si>
    <t>Dan_Burisch</t>
  </si>
  <si>
    <t>Daniel_Christiansen_alien_and_UFO_drawings</t>
  </si>
  <si>
    <t>Dark_Winter_(Johns_Hopkins_University_simulation)_2001</t>
  </si>
  <si>
    <t>David_Cole_at_Auschwitz-[documentary_in_7_parts_circa_1990]</t>
  </si>
  <si>
    <t>David_M_Jacobs</t>
  </si>
  <si>
    <t>David_Paulides_presentations_March_2010_to_March_2016 (inc. Coast to Coast)</t>
  </si>
  <si>
    <t>DHS_Stafford_Act_(2019)</t>
  </si>
  <si>
    <t>Diana_Princess_of_Wales</t>
  </si>
  <si>
    <t>Dr. Andrew_Wakefield [Vaccines_related]</t>
  </si>
  <si>
    <t>Dr_David_Kelly</t>
  </si>
  <si>
    <t>Dragonfly_Drones_CARET_document_archive</t>
  </si>
  <si>
    <t>Drone_Papers</t>
  </si>
  <si>
    <t>ebooks</t>
  </si>
  <si>
    <t>*L_Ron_Hubbard_mp4 should be removed ideally (Scientology section)</t>
  </si>
  <si>
    <t>Ed_Dames_Killshot_predictions</t>
  </si>
  <si>
    <t>Edward_Snowden</t>
  </si>
  <si>
    <t>English_Proverbs_and_Proverbial_Phrases_A_Historical_Dictionary</t>
  </si>
  <si>
    <t>EU_(Withdrawal_Agreement)_Act_2020</t>
  </si>
  <si>
    <t>Europa_The_Last_Battle</t>
  </si>
  <si>
    <t>Event_201_(Johns_Hopkins_University_pandemic_exercise)_2019</t>
  </si>
  <si>
    <t>Extradition_Treaty_between_UK_Government_and_USA_Government (2007)</t>
  </si>
  <si>
    <t>Extremely_High_Mutation_Rate_of HIV_1 In-Vivo_(Cuevas et al)_2015</t>
  </si>
  <si>
    <t>Farsight_Institute_(remote_viewing)</t>
  </si>
  <si>
    <t>FBI_document_Conspiracy_theories_and_domestic_terrorism (May 2019)</t>
  </si>
  <si>
    <t>FBI_files_on_Hitler_in_Argentina</t>
  </si>
  <si>
    <t>films_documentaries_audio</t>
  </si>
  <si>
    <t>Fort_Riley_Paper_1918_[Paper] [Vaccines_related]</t>
  </si>
  <si>
    <t>Fortean_Society-Magazine</t>
  </si>
  <si>
    <t>Gary_Webb</t>
  </si>
  <si>
    <t>George_Ivanovich_Gurdjieff</t>
  </si>
  <si>
    <t>Global_Reset_Survival_Guide</t>
  </si>
  <si>
    <t>GPMB_Global_Preparedness_Monitoring_Board_2019_Annual_Report_A_World_at_Risk</t>
  </si>
  <si>
    <t>Green_Hilton_Agreement (1963)</t>
  </si>
  <si>
    <t>Greenbaum_Speech_1992_transcript (D. Corydon Hammond)</t>
  </si>
  <si>
    <t>Guccifer_download</t>
  </si>
  <si>
    <t>Hal_E_Puthoff</t>
  </si>
  <si>
    <t>Ham_Radio_course</t>
  </si>
  <si>
    <t>Hampi_India_Cave_Paintings</t>
  </si>
  <si>
    <t>Hilary_Clinton_phone_transcripts_w_Egyptian_PM_Hisham Kandil_State_Department_release_(2016)</t>
  </si>
  <si>
    <t>Hindenburg_Disaster_(1937)</t>
  </si>
  <si>
    <t>HM_Diplomatic_Service_Overseas_Reference_List</t>
  </si>
  <si>
    <t>House_of_Cards_(1990_UK_TV_series)</t>
  </si>
  <si>
    <t>How_to_make_MMS_(Jim_Humble)</t>
  </si>
  <si>
    <t>Human_Rights_Act_1998</t>
  </si>
  <si>
    <t>Hunting_Hitler</t>
  </si>
  <si>
    <t>ICIJ_China_Cables_release_(December 2019)</t>
  </si>
  <si>
    <t>ICIJ_Luanda_leaks_(January 2020)</t>
  </si>
  <si>
    <t>IICSA - Independent_Inquiry_into_Child_Sexual_Abuse</t>
  </si>
  <si>
    <t>Immunities_of_State_Officials_International Crimes_and_Foreign_Domestic_Courts_Akande_&amp;_Shah_2011_[Paper]</t>
  </si>
  <si>
    <t>Integrity_Initiative</t>
  </si>
  <si>
    <t>International_Committee_of_the_Red_Cross_on_its_activities_during_WW2_(1939 - 1947)_Vol 1_[Report]</t>
  </si>
  <si>
    <t>International_Committee_of_the_Red_Cross_on_its_activities_during_WW2_(Central_Agency_of_PoWs_1939 - 1947)_Vol 2_[Report]</t>
  </si>
  <si>
    <t>International_Committee_of_the_Red_Cross_on_its_activities_during_WW2_(Relief_Activities_1939 - 1947)_Vol 3_[Report]</t>
  </si>
  <si>
    <t>Invention_Secrecy_Act_1951</t>
  </si>
  <si>
    <t>Jeff_Rense_audio</t>
  </si>
  <si>
    <t>Jeffrey_Epstein</t>
  </si>
  <si>
    <t>Jeffrey_Mishlove</t>
  </si>
  <si>
    <t>Jesselyn Radack and Diane Piette - Piercing The Historical Mists - Clinton Administration, FISA Court and the US Justice Department</t>
  </si>
  <si>
    <t>Jesus, Mary Magdalene, and the Talpiot Tomb</t>
  </si>
  <si>
    <t>JFK_files</t>
  </si>
  <si>
    <t>Joe_McMoneagle</t>
  </si>
  <si>
    <t>John_Pilger</t>
  </si>
  <si>
    <t>Jon_Rappoport</t>
  </si>
  <si>
    <t>Jonathan_Haidt</t>
  </si>
  <si>
    <t>Jordan_Peterson</t>
  </si>
  <si>
    <t>Journal_for_Abduction-Encounter_Research_(JAR)</t>
  </si>
  <si>
    <t>Julian_Assange_and_Wikileaks - xextradition judgement folder added 05/01/2021; nos added here 24/01/2021</t>
  </si>
  <si>
    <t>Kay_Griggs_interviews</t>
  </si>
  <si>
    <t>Kevin_Smith_Show</t>
  </si>
  <si>
    <t>Klaus_Dona</t>
  </si>
  <si>
    <t>L._Fletcher_Prouty_(Col)</t>
  </si>
  <si>
    <t>Leah_Remini_Scientology_and_the_Aftermath</t>
  </si>
  <si>
    <t>Letter_to_Donald_Trump_from_Archbishop_Vigano</t>
  </si>
  <si>
    <t>Long_John_Nebel_radio_archive</t>
  </si>
  <si>
    <t>Lou_Baldin</t>
  </si>
  <si>
    <t>Mahabharata_of_Vyasa</t>
  </si>
  <si>
    <t>Martin_Luther_King_Jr_Nobel_Peace_Prize_Lecture_1964</t>
  </si>
  <si>
    <t>Medjugorje_and_the_10_Secrets</t>
  </si>
  <si>
    <t>Michael_Cremo</t>
  </si>
  <si>
    <t>Michael_Tsarion</t>
  </si>
  <si>
    <t>MK_ULTRA_(work_in_progress)</t>
  </si>
  <si>
    <t>Myron_Fagan</t>
  </si>
  <si>
    <t>Nag_Hammadi_Library</t>
  </si>
  <si>
    <t>National_Geographic</t>
  </si>
  <si>
    <t>National_Security_Study_Memorandum_NSSM_200_Implications_of_Worldwide_Population_Growth_For_U.S._ Security_and_Overseas_Interests_(The Kissinger Report)_December_10_1974_PCAAB500</t>
  </si>
  <si>
    <t>Nikola_Tesla</t>
  </si>
  <si>
    <t>Noam_Chomsky</t>
  </si>
  <si>
    <t>Norman_Dodd</t>
  </si>
  <si>
    <t>Northern_Ireland</t>
  </si>
  <si>
    <t>O. W. Markley, Editor - The Changing Images of Man [Study]</t>
  </si>
  <si>
    <t>Official_Secrets_Act_1989 (OSA)</t>
  </si>
  <si>
    <t>Opal_File</t>
  </si>
  <si>
    <t>Operation_Mockingbird</t>
  </si>
  <si>
    <t>Operation_Trojan_Horse</t>
  </si>
  <si>
    <t>OSCE_Handbook_On_Media_Monitoring_for_Election_Observation_Missions</t>
  </si>
  <si>
    <t>Otis_Carr_archive</t>
  </si>
  <si>
    <t>Panama_Papers_(2016)</t>
  </si>
  <si>
    <t>Paranet_audio</t>
  </si>
  <si>
    <t>Paranet_Continuum_Magazine</t>
  </si>
  <si>
    <t>Paul_LaViolette - Transcript_of_October_2011_Interview_with_Mel_Fabregas</t>
  </si>
  <si>
    <t>Peace_to_Prosperity_January_2020_(Trump_Israel_Palestine_deal)[Document]</t>
  </si>
  <si>
    <t>Pentagon_Papers</t>
  </si>
  <si>
    <t>Perceptual_Augmentation_Techniques_SRI_1973-1975_(Remote_Viewing_Puthoff_&amp;_Targ)</t>
  </si>
  <si>
    <t>Peter_Moon_podcasts</t>
  </si>
  <si>
    <t>Planetary_Emergency_Plan_Club_of_Rome [Report]</t>
  </si>
  <si>
    <t>Private_Bohemian_Grove_Photos_from_around_1900</t>
  </si>
  <si>
    <t>Project_Blue_Book</t>
  </si>
  <si>
    <t>Project_Camelot_interview_transcripts</t>
  </si>
  <si>
    <t>Project_Megiddo</t>
  </si>
  <si>
    <t>Project_Veritas_Facebook_documents</t>
  </si>
  <si>
    <t>Project_Veritas_Google_document_dump</t>
  </si>
  <si>
    <t>Project_Veritas_Pinterest_documents</t>
  </si>
  <si>
    <t>Protocols_of_the_Learned_Elders_of_Zion</t>
  </si>
  <si>
    <t>Qiao_Liang,_Wang_Xiangsui_Unrestricted_Warfare_1999</t>
  </si>
  <si>
    <t>Q's_posts_CBTS_9.4.0</t>
  </si>
  <si>
    <t>Quest_Publications_UFO_reports_(various)</t>
  </si>
  <si>
    <t>Report_from_Iron_Mountain</t>
  </si>
  <si>
    <t>Rome_Statute_of_the_International_Criminal_Court_(2002)</t>
  </si>
  <si>
    <t>Rudolf_Steiner</t>
  </si>
  <si>
    <t>Sandy_Hook</t>
  </si>
  <si>
    <t>Sasquatch_Chronicles</t>
  </si>
  <si>
    <t>Scenarios_for_the_Future_of_Technology_and_International_Development_(Rockefeller_Foundation_2010)[document]</t>
  </si>
  <si>
    <t>Secrets_of_the_Museum_V&amp;A</t>
  </si>
  <si>
    <t>Shell_Game</t>
  </si>
  <si>
    <t>Silent_Weapons_for_Quiet_Wars_(Operations_Research_Technical_Manual_TW-SW7905.1)</t>
  </si>
  <si>
    <t>SilkWay_files</t>
  </si>
  <si>
    <t>Society_for_Psychical_Resaerch_(SPR)</t>
  </si>
  <si>
    <t>Sodium_Bicarbonate_Vs_Cancer_Second_Edition_End_All_Disease_Mark_Sloan_(2020)</t>
  </si>
  <si>
    <t>Special_Operations_Manual_SOM1-01</t>
  </si>
  <si>
    <t>Speech_By_Comrade_Chi_Haotian_Vice-Chairman_of_China_Military_Commission_(2005)</t>
  </si>
  <si>
    <t>Sphinx_radio</t>
  </si>
  <si>
    <t>Stanley_Kubrick</t>
  </si>
  <si>
    <t>STAR_GATE_Project_(Remote_Viewing)</t>
  </si>
  <si>
    <t>Stefan_Molyneux</t>
  </si>
  <si>
    <t>Stina_Bo_Bina</t>
  </si>
  <si>
    <t>Stonehenge</t>
  </si>
  <si>
    <t>Sue_Arrigo</t>
  </si>
  <si>
    <t>Temples_in_Malta</t>
  </si>
  <si>
    <t>Tesla's_Egg_of_Columbus_Radar_Stealth_The_Torsion_Tensor_and_the_Philadelphia_Experiment</t>
  </si>
  <si>
    <t>The_Balfour_Declaration (1917)</t>
  </si>
  <si>
    <t>The_Brock_Memorandum</t>
  </si>
  <si>
    <t>The_Crown</t>
  </si>
  <si>
    <t>The_Declaration_of_Independence (1776)</t>
  </si>
  <si>
    <t>The_Eleventh_Mount_Haemus_Lecture_(Dr. Thomas Clough Daffern)</t>
  </si>
  <si>
    <t>The_Finders_cult_(FBI_Vault_release)_2019</t>
  </si>
  <si>
    <t>The_Fingerprints_of_Fraud_Evidence_from_Mexicos_1988_Presidential_Election_(Francesco_Cantu)_American_Political_Science_Review_(2019)_113_3_710–726</t>
  </si>
  <si>
    <t>The_Israel_Lobby_and_the_EU_A_Spinwatch_Report_2016</t>
  </si>
  <si>
    <t>The_network_of_global_corporate_control_(Vitali, Stefania et al) 2011 [Paper]</t>
  </si>
  <si>
    <t>The_Puranas</t>
  </si>
  <si>
    <t>The_Ramayana_(The_Ramayan_of_Valmiki)</t>
  </si>
  <si>
    <t>The_Secret_of_Skinwalker_Ranch</t>
  </si>
  <si>
    <t>The_Sola_Busca_Tarrochi</t>
  </si>
  <si>
    <t>The_Timeline_of_Evil_(cyber-hijack-findings)</t>
  </si>
  <si>
    <t>The_Truth_About_Vaccines</t>
  </si>
  <si>
    <t>The_Vedas</t>
  </si>
  <si>
    <t>UFO_UpDates_distribution_lists_(2001)</t>
  </si>
  <si>
    <t>UK_House_of_Commons_Science_and_Technology_Cttee_Regulation_of_Geoengineering_5th_report_session_2009-10_221[Report]</t>
  </si>
  <si>
    <t>UK_Investigatory_Powers_Act_2016</t>
  </si>
  <si>
    <t>UK_Public_Health_(Control_of_Disease)_Act_1984</t>
  </si>
  <si>
    <t>UN (The) - Charter_of_the_United_Nations_and_Statute_of_the_International_Court_of_Justice_(1945)</t>
  </si>
  <si>
    <t>UN_Convention_against_Torture_and_Other_Cruel_Inhuman_or_Degrading_Treatment_or_Punishment_[1987]</t>
  </si>
  <si>
    <t>UN_General_Assembly_Article_A_74_321_August_2019_(Report_of_the_Special_Rapporteur_on_contemporary_forms_of_racism_racial_discrimination</t>
  </si>
  <si>
    <t>Unidentified</t>
  </si>
  <si>
    <t>Universal_Declaration_on_Bioethics_and_Human_Rights_2005 [see_Page 74]</t>
  </si>
  <si>
    <t>Untold_History_of_the_United_States_(Oliver_Stone, 2012)</t>
  </si>
  <si>
    <t>US_Patents_issued_1920-2003_relating_to_weather_modification_(Geoengineering)</t>
  </si>
  <si>
    <t>US_Presidential_Election_2020</t>
  </si>
  <si>
    <t>US6506148B2_Nervous_system_manipulation_by_electromagnetic_fields_from_monitors_{Hendricus_G_Loos_June_2003) [Patent]</t>
  </si>
  <si>
    <t>USAF_Owning_the_Weather_in_2025</t>
  </si>
  <si>
    <t>USAF_RNA_Synovial_tissue_specification_RFQ_FA3016-17-U-0164</t>
  </si>
  <si>
    <t>Vaccines_Revealed</t>
  </si>
  <si>
    <t>Vienna_Convention_on_Diplomatic_Relations (1961)</t>
  </si>
  <si>
    <t>Voynich_Manuscript</t>
  </si>
  <si>
    <t>Watergate_(1973)</t>
  </si>
  <si>
    <t>Wendy_Connors_Faded_Disc_archive</t>
  </si>
  <si>
    <t>WHO_International_Health_Regulations_(IHR)_2005_[Report]</t>
  </si>
  <si>
    <t>Why_people_prefer_unequal_societies_(Christina Starmans, Mark Sheskin-2017)_[Paper]</t>
  </si>
  <si>
    <t>Wilbert_B_Smith</t>
  </si>
  <si>
    <t>William_(Bill)_Cooper</t>
  </si>
  <si>
    <t>William_Binney</t>
  </si>
  <si>
    <t>Working_Group_on_Syria_Propaganda_&amp;_the_Media (inc.Briefing_Notes)</t>
  </si>
  <si>
    <t>World_Bank_Group_partnerships_2013</t>
  </si>
  <si>
    <t>World_Economic_Forum_(WEF)</t>
  </si>
  <si>
    <t>Zirconian_images</t>
  </si>
  <si>
    <t>https://avalonlibrary.net/12_Government_Documents_that_take_UFOs_seriously/12_Government_Documents_that_take_UFOs_seriously.zip</t>
  </si>
  <si>
    <t>PAL.CONSTR.RES911-ARCHID-IMG-0000233-WTCTOWER</t>
  </si>
  <si>
    <t>PAL.CONSTR.RES911-ARCHID-IMG-0000234-WTCTOWER</t>
  </si>
  <si>
    <t>PAL.CONSTR.RES911-ARCHID-IMG-0000235-WTCTOWER</t>
  </si>
  <si>
    <t>PAL.CONSTR.RES911-ARCHID-IMG-0000236-WTCTOWER</t>
  </si>
  <si>
    <t>SA401.tif</t>
  </si>
  <si>
    <t>SA402.tif</t>
  </si>
  <si>
    <t>SA403.tif</t>
  </si>
  <si>
    <t>SA404.tif</t>
  </si>
  <si>
    <t>CD_14_PAC1</t>
  </si>
  <si>
    <t>https://avalonlibrary.net/?dir=911/WTC%20Tower%20Blueprints/WTCTowerBlueprints_by_levels/tvmast/CD_14_PAC1/SA401.tif</t>
  </si>
  <si>
    <t>https://avalonlibrary.net/?dir=911/WTC%20Tower%20Blueprints/WTCTowerBlueprints_by_levels/tvmast/CD_14_PAC1/SA402.tif</t>
  </si>
  <si>
    <t>https://avalonlibrary.net/?dir=911/WTC%20Tower%20Blueprints/WTCTowerBlueprints_by_levels/tvmast/CD_14_PAC1/SA403.tif</t>
  </si>
  <si>
    <t>https://avalonlibrary.net/?dir=911/WTC%20Tower%20Blueprints/WTCTowerBlueprints_by_levels/tvmast/CD_14_PAC1/SA404.tif</t>
  </si>
  <si>
    <t>TV mast support elevations lines 500, 600 and 700</t>
  </si>
  <si>
    <t>TV mast support elevations lines 800, 900 and 1000</t>
  </si>
  <si>
    <t>TV mast support elevations lines 001, 002, 003, 004</t>
  </si>
  <si>
    <t>TV mast support elevations lines 005, 006, 007, 008</t>
  </si>
  <si>
    <t>file0001.tif</t>
  </si>
  <si>
    <t>file0002.tif</t>
  </si>
  <si>
    <t>file0003.tif</t>
  </si>
  <si>
    <t>file0004.tif</t>
  </si>
  <si>
    <t>file0005.tif</t>
  </si>
  <si>
    <t>file0006.tif</t>
  </si>
  <si>
    <t>file0007.tif</t>
  </si>
  <si>
    <t>file0008.tif</t>
  </si>
  <si>
    <t>file0010.tif</t>
  </si>
  <si>
    <t>file0011.tif</t>
  </si>
  <si>
    <t>file0012.tif</t>
  </si>
  <si>
    <t>file0021.tif</t>
  </si>
  <si>
    <t>file0050.tif</t>
  </si>
  <si>
    <t>file0051.tif</t>
  </si>
  <si>
    <t>file0052.tif</t>
  </si>
  <si>
    <t>file0053.tif</t>
  </si>
  <si>
    <t>file0054.tif</t>
  </si>
  <si>
    <t>file0055.tif</t>
  </si>
  <si>
    <t>PAL.CONSTR.RES911-ARCHID-IMG-0000237-WTCTOWER</t>
  </si>
  <si>
    <t>PAL.CONSTR.RES911-ARCHID-IMG-0000238-WTCTOWER</t>
  </si>
  <si>
    <t>PAL.CONSTR.RES911-ARCHID-IMG-0000239-WTCTOWER</t>
  </si>
  <si>
    <t>PAL.CONSTR.RES911-ARCHID-IMG-0000240-WTCTOWER</t>
  </si>
  <si>
    <t>PAL.CONSTR.RES911-ARCHID-IMG-0000241-WTCTOWER</t>
  </si>
  <si>
    <t>PAL.CONSTR.RES911-ARCHID-IMG-0000242-WTCTOWER</t>
  </si>
  <si>
    <t>PAL.CONSTR.RES911-ARCHID-IMG-0000243-WTCTOWER</t>
  </si>
  <si>
    <t>PAL.CONSTR.RES911-ARCHID-IMG-0000244-WTCTOWER</t>
  </si>
  <si>
    <t>PAL.CONSTR.RES911-ARCHID-IMG-0000245-WTCTOWER</t>
  </si>
  <si>
    <t>PAL.CONSTR.RES911-ARCHID-IMG-0000246-WTCTOWER</t>
  </si>
  <si>
    <t>PAL.CONSTR.RES911-ARCHID-IMG-0000247-WTCTOWER</t>
  </si>
  <si>
    <t>PAL.CONSTR.RES911-ARCHID-IMG-0000248-WTCTOWER</t>
  </si>
  <si>
    <t>PAL.CONSTR.RES911-ARCHID-IMG-0000249-WTCTOWER</t>
  </si>
  <si>
    <t>PAL.CONSTR.RES911-ARCHID-IMG-0000250-WTCTOWER</t>
  </si>
  <si>
    <t>PAL.CONSTR.RES911-ARCHID-IMG-0000251-WTCTOWER</t>
  </si>
  <si>
    <t>PAL.CONSTR.RES911-ARCHID-IMG-0000252-WTCTOWER</t>
  </si>
  <si>
    <t>PAL.CONSTR.RES911-ARCHID-IMG-0000253-WTCTOWER</t>
  </si>
  <si>
    <t>PAL.CONSTR.RES911-ARCHID-IMG-0000254-WTCTOWER</t>
  </si>
  <si>
    <t>CD_8_BK9_1of2</t>
  </si>
  <si>
    <t>Related directory that contains 210 drawings in 1 very useful PDF that show the Tower and Foundation plan blueprints: https://avalonlibrary.net/?dir=911/WTC%20Tower%20Blueprints/WTCBlueprintsAll</t>
  </si>
  <si>
    <t>file0009.tif</t>
  </si>
  <si>
    <t>PAL.CONSTR.RES911-ARCHID-IMG-0000255-WTCTOWER</t>
  </si>
  <si>
    <t>https://avalonlibrary.net/?dir=911/WTC%20Tower%20Blueprints/WTCTowerBlueprints_by_levels/tvmast/CD_8_BK9_1of2/file0001.tif</t>
  </si>
  <si>
    <t>https://avalonlibrary.net/?dir=911/WTC%20Tower%20Blueprints/WTCTowerBlueprints_by_levels/tvmast/CD_8_BK9_1of2/file0002.tif</t>
  </si>
  <si>
    <t>https://avalonlibrary.net/?dir=911/WTC%20Tower%20Blueprints/WTCTowerBlueprints_by_levels/tvmast/CD_8_BK9_1of2/file0003.tif</t>
  </si>
  <si>
    <t>https://avalonlibrary.net/?dir=911/WTC%20Tower%20Blueprints/WTCTowerBlueprints_by_levels/tvmast/CD_8_BK9_1of2/file0004.tif</t>
  </si>
  <si>
    <t>https://avalonlibrary.net/?dir=911/WTC%20Tower%20Blueprints/WTCTowerBlueprints_by_levels/tvmast/CD_8_BK9_1of2/file0005.tif</t>
  </si>
  <si>
    <t>https://avalonlibrary.net/?dir=911/WTC%20Tower%20Blueprints/WTCTowerBlueprints_by_levels/tvmast/CD_8_BK9_1of2/file0006.tif</t>
  </si>
  <si>
    <t>https://avalonlibrary.net/?dir=911/WTC%20Tower%20Blueprints/WTCTowerBlueprints_by_levels/tvmast/CD_8_BK9_1of2/file0007.tif</t>
  </si>
  <si>
    <t>https://avalonlibrary.net/?dir=911/WTC%20Tower%20Blueprints/WTCTowerBlueprints_by_levels/tvmast/CD_8_BK9_1of2/file0008.tif</t>
  </si>
  <si>
    <t>https://avalonlibrary.net/?dir=911/WTC%20Tower%20Blueprints/WTCTowerBlueprints_by_levels/tvmast/CD_8_BK9_1of2/file0009.tif</t>
  </si>
  <si>
    <t>https://avalonlibrary.net/?dir=911/WTC%20Tower%20Blueprints/WTCTowerBlueprints_by_levels/tvmast/CD_8_BK9_1of2/file0010.tif</t>
  </si>
  <si>
    <t>https://avalonlibrary.net/?dir=911/WTC%20Tower%20Blueprints/WTCTowerBlueprints_by_levels/tvmast/CD_8_BK9_1of2/file0011.tif</t>
  </si>
  <si>
    <t>https://avalonlibrary.net/?dir=911/WTC%20Tower%20Blueprints/WTCTowerBlueprints_by_levels/tvmast/CD_8_BK9_1of2/file0012.tif</t>
  </si>
  <si>
    <t>https://avalonlibrary.net/?dir=911/WTC%20Tower%20Blueprints/WTCTowerBlueprints_by_levels/tvmast/CD_8_BK9_1of2/file0021.tif</t>
  </si>
  <si>
    <t>https://avalonlibrary.net/?dir=911/WTC%20Tower%20Blueprints/WTCTowerBlueprints_by_levels/tvmast/CD_8_BK9_1of2/file0050.tif</t>
  </si>
  <si>
    <t>https://avalonlibrary.net/?dir=911/WTC%20Tower%20Blueprints/WTCTowerBlueprints_by_levels/tvmast/CD_8_BK9_1of2/file0051.tif</t>
  </si>
  <si>
    <t>https://avalonlibrary.net/?dir=911/WTC%20Tower%20Blueprints/WTCTowerBlueprints_by_levels/tvmast/CD_8_BK9_1of2/file0052.tif</t>
  </si>
  <si>
    <t>https://avalonlibrary.net/?dir=911/WTC%20Tower%20Blueprints/WTCTowerBlueprints_by_levels/tvmast/CD_8_BK9_1of2/file0053.tif</t>
  </si>
  <si>
    <t>https://avalonlibrary.net/?dir=911/WTC%20Tower%20Blueprints/WTCTowerBlueprints_by_levels/tvmast/CD_8_BK9_1of2/file0054.tif</t>
  </si>
  <si>
    <t>https://avalonlibrary.net/?dir=911/WTC%20Tower%20Blueprints/WTCTowerBlueprints_by_levels/tvmast/CD_8_BK9_1of2/file0055.tif</t>
  </si>
  <si>
    <t>Drawing book 9 Contents: contains all general notes, details and schedules for structural steel from floor 106 core columns splice through Penthouse Roof Towers 'A' and 'B' except the exterior wall</t>
  </si>
  <si>
    <t>Skilling, Helle, Christiansen, Robertson Structural &amp; Civil Engineers</t>
  </si>
  <si>
    <t>Labelled 9-AB-0-1.1 Date pages covering period during 1970</t>
  </si>
  <si>
    <t>Labelled 9-AB-0-1.2 Date pages covering period during 1970</t>
  </si>
  <si>
    <t>Labelled 9-AB-1-1.3 Index and General Notes for 107th floor connections, horizontal bracings, deck support, deck beams and bridging, louver wall support and strap anchor details (floors 107, 108, 109)</t>
  </si>
  <si>
    <t>Labelled 9-AB-1-1.4 Index and General Notes for 107th floor beam to beam connections and column splice</t>
  </si>
  <si>
    <t>Labelled 9-AB-1-1.5 Index and General Notes for 107th and 108th floor exterior wall connections</t>
  </si>
  <si>
    <t>Labelled 9-AB-1-1.6 Index and General Notes for 110th floor roof connections</t>
  </si>
  <si>
    <t>Labelled 9-AB-1-1.7 Index and General Notes for 107th floor roof and line connections</t>
  </si>
  <si>
    <t>Labelled 9-AB-1-1.8 Index and General Notes for 107th floor lines 04 and 05 connection details</t>
  </si>
  <si>
    <t>Labelled 9-AB-1-1.9 Index and General Notes for 108, 109, 110th floor roof connection details</t>
  </si>
  <si>
    <t>Labelled 9-AB-1-2.1 General Notes from April 1970 detailing Dimensions, Materials, Welding connections and Connection details</t>
  </si>
  <si>
    <t>Labelled 9-AB-1-2.2 General Notes from April 1970 detailing Reference drawings and other Miscellaneous</t>
  </si>
  <si>
    <t>Labelled 9-AB-1-2.5 General Notes from May and June 1970 detailing typical details for truss connections showing column interferences and diagonal end elevations</t>
  </si>
  <si>
    <t>Labelled 9-AB-7 details horizontal bracing</t>
  </si>
  <si>
    <t>Labelled 9-AB-7 2 details horizontal bracing plan 7-2C and Plan 7-2D</t>
  </si>
  <si>
    <t xml:space="preserve">Labelled 9-AB-7 3 details horizontal bracing plan 7-3G, plan 7-3H and plan 7-3E, plan 7-3F </t>
  </si>
  <si>
    <t>Labelled 9-AB-7 4 details horizontal bracing plan 7-4J</t>
  </si>
  <si>
    <t>Labelled 9-AB-7 5 details horizontal bracing plan detail 7-5A, 7-5B, 7-5C, 7-5D, 7-5E</t>
  </si>
  <si>
    <t>Labelled 9-AB-7 6 details horizontal bracing plan detail 7-6A, 7-6B, 7-6C, 7-6D</t>
  </si>
  <si>
    <t>CD_8_MK9_2of2</t>
  </si>
  <si>
    <t>File0001.tif</t>
  </si>
  <si>
    <t>File0002.tif</t>
  </si>
  <si>
    <t>File0003.tif</t>
  </si>
  <si>
    <t>File0004.tif</t>
  </si>
  <si>
    <t>File0005.tif</t>
  </si>
  <si>
    <t>File0006.tif</t>
  </si>
  <si>
    <t>File0007.tif</t>
  </si>
  <si>
    <t>File0008.tif</t>
  </si>
  <si>
    <t>File0009.tif</t>
  </si>
  <si>
    <t>File0010.tif</t>
  </si>
  <si>
    <t>https://avalonlibrary.net/?dir=911/WTC%20Tower%20Blueprints/WTCTowerBlueprints_by_levels/tvmast/CD_8_MK9_2of2/File0001.tif</t>
  </si>
  <si>
    <t>https://avalonlibrary.net/?dir=911/WTC%20Tower%20Blueprints/WTCTowerBlueprints_by_levels/tvmast/CD_8_MK9_2of2/File0002.tif</t>
  </si>
  <si>
    <t>https://avalonlibrary.net/?dir=911/WTC%20Tower%20Blueprints/WTCTowerBlueprints_by_levels/tvmast/CD_8_MK9_2of2/File0003.tif</t>
  </si>
  <si>
    <t>https://avalonlibrary.net/?dir=911/WTC%20Tower%20Blueprints/WTCTowerBlueprints_by_levels/tvmast/CD_8_MK9_2of2/File0004.tif</t>
  </si>
  <si>
    <t>https://avalonlibrary.net/?dir=911/WTC%20Tower%20Blueprints/WTCTowerBlueprints_by_levels/tvmast/CD_8_MK9_2of2/File0005.tif</t>
  </si>
  <si>
    <t>https://avalonlibrary.net/?dir=911/WTC%20Tower%20Blueprints/WTCTowerBlueprints_by_levels/tvmast/CD_8_MK9_2of2/File0006.tif</t>
  </si>
  <si>
    <t>https://avalonlibrary.net/?dir=911/WTC%20Tower%20Blueprints/WTCTowerBlueprints_by_levels/tvmast/CD_8_MK9_2of2/File0007.tif</t>
  </si>
  <si>
    <t>https://avalonlibrary.net/?dir=911/WTC%20Tower%20Blueprints/WTCTowerBlueprints_by_levels/tvmast/CD_8_MK9_2of2/File0008.tif</t>
  </si>
  <si>
    <t>https://avalonlibrary.net/?dir=911/WTC%20Tower%20Blueprints/WTCTowerBlueprints_by_levels/tvmast/CD_8_MK9_2of2/File0009.tif</t>
  </si>
  <si>
    <t>https://avalonlibrary.net/?dir=911/WTC%20Tower%20Blueprints/WTCTowerBlueprints_by_levels/tvmast/CD_8_MK9_2of2/File0010.tif</t>
  </si>
  <si>
    <t>PAL.CONSTR.RES911-ARCHID-IMG-0000256-WTCTOWER</t>
  </si>
  <si>
    <t>PAL.CONSTR.RES911-ARCHID-IMG-0000257-WTCTOWER</t>
  </si>
  <si>
    <t>PAL.CONSTR.RES911-ARCHID-IMG-0000258-WTCTOWER</t>
  </si>
  <si>
    <t>PAL.CONSTR.RES911-ARCHID-IMG-0000259-WTCTOWER</t>
  </si>
  <si>
    <t>PAL.CONSTR.RES911-ARCHID-IMG-0000260-WTCTOWER</t>
  </si>
  <si>
    <t>PAL.CONSTR.RES911-ARCHID-IMG-0000261-WTCTOWER</t>
  </si>
  <si>
    <t>PAL.CONSTR.RES911-ARCHID-IMG-0000262-WTCTOWER</t>
  </si>
  <si>
    <t>PAL.CONSTR.RES911-ARCHID-IMG-0000263-WTCTOWER</t>
  </si>
  <si>
    <t>PAL.CONSTR.RES911-ARCHID-IMG-0000264-WTCTOWER</t>
  </si>
  <si>
    <t>PAL.CONSTR.RES911-ARCHID-IMG-0000265-WTCTOWER</t>
  </si>
  <si>
    <t>Labelled 9-AB-1B 3.1 connection details lines 04 and 05</t>
  </si>
  <si>
    <t>Labelled 9-AB-18 3.2 connection details lines 04 and 05 (2)</t>
  </si>
  <si>
    <t>Labelled 9-AB-18 3.3 connection details lines 04 and 05 (3)</t>
  </si>
  <si>
    <t>Labelled 9-AB-18 3.4 connection details lines 04 and 05 (4)</t>
  </si>
  <si>
    <t>Labelled 9-AB-18 3.6 connection details lines 04 and 05 (6)</t>
  </si>
  <si>
    <t>Labelled 9-AB-18 3.7 connection details lines 04 and 05 (7)</t>
  </si>
  <si>
    <t>Labelled 9-AB-18 3.8 connection details lines 04 and 05 (8)</t>
  </si>
  <si>
    <t>Labelled 9-AB-18 3.9 connection details lines 04 and 05 (9)</t>
  </si>
  <si>
    <t>Labelled 9-AB-18 3.10 connection details lines 04 and 05 (10)</t>
  </si>
  <si>
    <t>Labelled 9-AB-18 3.11 connection details lines 04 and 05 (11)</t>
  </si>
  <si>
    <t>https://avalonlibrary.net/?dir=911/WTC Tower Blueprints/WTCTowerBlueprints_by_levels/Foundation Plans.zip</t>
  </si>
  <si>
    <t>PAL.CONSTR.RES911-ZIP-0000003-WTCTOWER</t>
  </si>
  <si>
    <t>PAC1 TOWER A.zip</t>
  </si>
  <si>
    <t>https://avalonlibrary.net/?dir=911/WTC Tower Blueprints/WTCTowerBlueprints_by_levels/PAC1 TOWER A.zip</t>
  </si>
  <si>
    <t>Zipped archive of folder contents contains 15 drawing files</t>
  </si>
  <si>
    <t>Zipped archive of folder contents contains 204 drawing files</t>
  </si>
  <si>
    <t>Zipped archive of folder contents contains 1 PDF containing 210 drawings</t>
  </si>
  <si>
    <t>https://avalonlibrary.net/?dir=911/WTC Tower Blueprints/WTCBlueprintsAll.zip</t>
  </si>
  <si>
    <t>WTCTowerBlueprints_by_levels</t>
  </si>
  <si>
    <t>tvmast.zip</t>
  </si>
  <si>
    <t>https://avalonlibrary.net/?dir=911/WTC Tower Blueprints/WTCTowerBlueprints_by_levels/tvmast.zip.zip</t>
  </si>
  <si>
    <t>Zipped archive of folder contents contains 33 drawing files</t>
  </si>
  <si>
    <t>PAL.CONSTR.RES911-ZIP-0000004-WTCTOWER</t>
  </si>
  <si>
    <t>PAL.GEOP.RES911-VIDEOP-MP4-0000001-BAKER</t>
  </si>
  <si>
    <t>PAL.CONSTR.RES911-VIDEOD-MP4-0000001-PAWLOWSKI</t>
  </si>
  <si>
    <t>PAL.CONSTR.RES911-VIDEOD-MP4-0000002-WTCTOWER</t>
  </si>
  <si>
    <t>WTC buildings history and contents</t>
  </si>
  <si>
    <t>Building_The_World_Trade_Center_And_Twin_Towers_(dir.Joanne_Pawlowski_+_Zachary_Winestine)_1982.mp4</t>
  </si>
  <si>
    <t>https://avalonlibrary.net/911/WTC%20buildings%20history%20and%20contents/Building_The_World_Trade_Center_And_Twin_Towers_%28dir.Joanne_Pawlowski_%2B_Zachary_Winestine%29_1982.mp4</t>
  </si>
  <si>
    <t>Director: Joanne Pawlowski and Zachary Winestine
Year: 1982
Duration: 00:18:09
A fascinating look at how the buildings were constructed with footage of the time.</t>
  </si>
  <si>
    <t>Joanne Pawlowski/Zachary Winestine</t>
  </si>
  <si>
    <t>https://avalonlibrary.net/911/WTC%20buildings%20history%20and%20contents/World_Trade_Center_Construction_%28silent%29.mp4</t>
  </si>
  <si>
    <t>Duration: 00:04:11
This has no audio but is still quite watchable. It shows how the telecommunications and wiring were installed and provides footage from what appears to be the mid-late 1970s. The film's provenance is unknown.</t>
  </si>
  <si>
    <t>World_Trade_Center_Construction_(silent).mp4</t>
  </si>
  <si>
    <t>Materials1 - Gypsum.pdf</t>
  </si>
  <si>
    <t>Materials2 - Steel.pdf</t>
  </si>
  <si>
    <t>Materials3 - Concrete.pdf</t>
  </si>
  <si>
    <t>Materials4 - Marble.pdf</t>
  </si>
  <si>
    <t>Materials5 - Aluminium.pdf</t>
  </si>
  <si>
    <t>PAL.CONSTR.RES911-ARTICL-PDF-0000001-GYPSUM</t>
  </si>
  <si>
    <t>PAL.CONSTR.RES911-ARTICL-PDF-0000002-STEEL</t>
  </si>
  <si>
    <t>PAL.CONSTR.RES911-ARTICL-PDF-0000003-CONCRETE</t>
  </si>
  <si>
    <t>PAL.CONSTR.RES911-ARTICL-PDF-0000004-MARBLE</t>
  </si>
  <si>
    <t>PAL.CONSTR.RES911-ARTICL-PDF-0000005-ALUMINIUM</t>
  </si>
  <si>
    <t>https://avalonlibrary.net/911/WTC%20buildings%20history%20and%20contents/Materials1%20-%20Gypsum.pdf</t>
  </si>
  <si>
    <t>This is a Wikipedia article describing the mineral and its properties</t>
  </si>
  <si>
    <t>Wikipedia</t>
  </si>
  <si>
    <t>This is a Wikipedia article describing the properties of steel</t>
  </si>
  <si>
    <t>This is a Wikipedia article describing the properties of concrete</t>
  </si>
  <si>
    <t>This is a Wikipedia article describing the properties of marble</t>
  </si>
  <si>
    <t>https://avalonlibrary.net/911/WTC%20buildings%20history%20and%20contents/Materials2%20-%20Steel.pdf</t>
  </si>
  <si>
    <t>https://avalonlibrary.net/911/WTC%20buildings%20history%20and%20contents/Materials3%20-%20Concrete.pdf</t>
  </si>
  <si>
    <t>https://avalonlibrary.net/911/WTC%20buildings%20history%20and%20contents/Materials4%20-%20Marble.pdf</t>
  </si>
  <si>
    <t>https://avalonlibrary.net/911/WTC%20buildings%20history%20and%20contents/Materials5%20-%20Aluminium.pdf</t>
  </si>
  <si>
    <t>This is a Wikipedia article describing the properties of the metallic element</t>
  </si>
  <si>
    <t>Author: Roger Cohen
Source: Portfolio: A Quarterly Review of Trade and Transportation
Link: http://www.greatbuildings.com/buildings/world_trade_center.html
Title: Casting Giant Shadows: The Politics of Building the World Trade Center
Date: 1990/1991
Originally published in the Winter 1990/1991 issue of Portfolio: A Quarterly Review of Trade and Transportation, and reprinted here by permission of the author, this article by a New York planning insider tells the background story of the towering politics, planning, and power plays behind the World Trade Center project.</t>
  </si>
  <si>
    <t>Roger Cohen</t>
  </si>
  <si>
    <t>https://avalonlibrary.net/911/WTC%20buildings%20history%20and%20contents/World%20Trade%20Center%20-%20History%20Commentary_Casting%20Giant%20Shadows%20-%20The%20Politics%20of%20Building%20the%20World%20Trade%20Center%20by%20Roger%20Cohen.pdf</t>
  </si>
  <si>
    <t>World Trade Center - History Commentary_Casting Giant Shadows - The Politics of Building the World Trade Center by Roger Cohen,pdf</t>
  </si>
  <si>
    <t>PAL.GEOP.RES911-ARTICL-PDF-0000057-COHEN</t>
  </si>
  <si>
    <t>World Trade Center Building Contents.pdf</t>
  </si>
  <si>
    <t>https://avalonlibrary.net/911/WTC%20buildings%20history%20and%20contents/World%20Trade%20Center%20Building%20Contents.pdf</t>
  </si>
  <si>
    <t>PAL.CONSTR.RES911-ARTICL-PDF-0000006-WTCCONTENTS</t>
  </si>
  <si>
    <t>Article summarises the amounts of the key materials used in the WTC towers' construction:
43,600 Windows, 600,000 square feet of glass, 200,000 tons of structural steel, 5,000,000 square feet of gypsum, 6 acres of marble, 425,000 cubic yards of concrete</t>
  </si>
  <si>
    <t>911encyclopedia.com</t>
  </si>
  <si>
    <t>The website 911encyclopedia.com now appears to be redundant although some of the articles have been saved to the Wayback Machine</t>
  </si>
  <si>
    <t>PAL.GEOP.RES911-ARTICL-PDF-0000058-ZWICKER</t>
  </si>
  <si>
    <t>ZWICKER, Barrie</t>
  </si>
  <si>
    <t xml:space="preserve">Author: Barrie Zwicker
Source: Global Outlook website
Link: https://globaloutlook.ca/
Title: The Great Conspiracy: The 9/11 News Special You Never Saw
Date: 2004
This article published in the Global Outlook Issue 9 2004/2005 Fall/Winter edition is the transcript to Zwicker's sequel to his 2002 6 part documentary series 2The Great Deception"
“The Great Conspiracy: The 9/11 News Special You Never Saw” is a 70-minute sequel to The Great Deception. That is a ground-breaking 44-minute video also by Barrie Zwicker. He was the first mainstream journalist in the world to go on air (in January 2002) and ask hard questions about the official story of 9/11. The Great Deception is a compilation of his series of seven commentaries on 9/11. In The Great Conspiracy, Zwicker updates and expands his critique. He analyses the use of fear to befuddle the public. He deconstructs the so-called “war on terrorism”. He examines in depth the failure of the military on 9/11 and George Bush’s highly inappropriate behaviour that day. He finds the 9/11 Commission to be a total coverup operation. Throughout, he analyses the role of the mainstream media as complicit in keeping the public massively misinformed and befuddled. And he suggests what we can do. Those who have seen both works find them complementary.
</t>
  </si>
  <si>
    <t>Barrie Zwicker</t>
  </si>
  <si>
    <t xml:space="preserve">See the film in the main 911 directory here:
https://avalonlibrary.net/911/The%20Great%20Conspiracy%20-%20The%209%2011%20News%20Special%20You%20Never%20Saw%20-%20%20Barrie%20Zwicker%20%282004%29.mp4
</t>
  </si>
  <si>
    <t>The Great Conspiracy - The 9-11 News Special You Never Saw (transcript)</t>
  </si>
  <si>
    <t>https://avalonlibrary.net/911/ZWICKER%2C%20Barrie/The%20Great%20Conspiracy%20-%20The%209-11%20News%20Special%20You%20Never%20Saw%20%28transcript%29.pdf</t>
  </si>
  <si>
    <t xml:space="preserve">The transcript to the film can be accessed here: https://avalonlibrary.net/911/ZWICKER%2C%20Barrie/The%20Great%20Conspiracy%20-%20The%209-11%20News%20Special%20You%20Never%20Saw%20%28transcript%29.pdf
</t>
  </si>
  <si>
    <t>PAL.GEOP.RES911-VIDEOD-MP4-0000001-ZWICKER</t>
  </si>
  <si>
    <t>The Great Conspiracy - The 9 11 News Special You Never Saw -  Barrie Zwicker (2004).mp4</t>
  </si>
  <si>
    <t>https://avalonlibrary.net/911/The%20Great%20Conspiracy%20-%20The%209%2011%20News%20Special%20You%20Never%20Saw%20-%20%20Barrie%20Zwicker%20%282004%29.mp4</t>
  </si>
  <si>
    <t>Director: Barrie Zwicker
Duration: 01:10:22
“The Great Conspiracy: The 9/11 News Special You Never Saw” is a 70-minute sequel to The Great Deception</t>
  </si>
  <si>
    <t>PAL.GEOP.RES911-VIDEOD-MP4-0000002-NELSON</t>
  </si>
  <si>
    <t>9-10_The_Final_Hours.mp4</t>
  </si>
  <si>
    <t>https://avalonlibrary.net/911/9-10_The_Final_Hours.mp4</t>
  </si>
  <si>
    <t>Director: Erik Nelson
Duration: 01:29:57
Taking an hour-by-hour look at the lives of many who worked at the Twin Towers and those who loved them creates as unique a perspective on things as the view from the 107th floor of Tower 1, at the iconic restaurant Windows on the World. September 10, 2001 was a typical Monday in New York. It began to rain and the local television news shows spent a lot of time on the usual traffic and weather reports that make up much of local coverage. People were commuting to work from early morning through the evening. On September 10, 2001, New York City voters were going to the polls to elect mayoral candidates and THE FINAL HOURS spends some time with Mark Green, who was believed by many to have the best chance of becoming the city’s next mayor. Also on that Monday, then-mayor Rudy Giuliani and the NYFD chaplain, Father Mychal Judge attended a ribbon cutting ceremony at a local firehouse and spoke to the assembled firefighters about their jobs as a calling to something that had a higher purpose. 
Most poignant of all are the stories of two men, George Delgado, who worked at Windows On the World and who opens the program with a mixology demonstration, and Harley DiNardo, a musician and filmmaker whose sister was a top day trader at Cantor Fitzgerald, the firm that lost more than 600 employees when the first tower fell. Their stories of how they spent the evening prior to the attacks is one we can all relate to. One was plagued by car trouble that made him think he might have to stay overnight at work. The other described a birthday celebration at the restaurant, the bill for which was found in his sister’s wallet that survived  the building collapse.</t>
  </si>
  <si>
    <t>Erik Nelson</t>
  </si>
  <si>
    <t>Loose_Change.mp4</t>
  </si>
  <si>
    <t>https://avalonlibrary.net/911/Loose_Change.mp4</t>
  </si>
  <si>
    <t>Director: Dylan Avery
Duration: 01:38:32
Loose Change is a series of films released between 2005 and 2009 that theorize, based on evidence available about the 9/11 attacks, that 9/11 was a planned operation. The films were written and directed by Dylan Avery and produced by Korey Rowe, Jason Bermas, and Matthew Brown. The original 2005 film was edited and re-released as Loose Change: 2nd Edition (2006), a third time for the 2nd Edition Recut (2006), and then subsequently edited for a fourth time for the HD Remastered Edition (2017). Loose Change: Final Cut, deemed "the third and final release of this documentary series" was released on DVD and Web-streaming format on November 11, 2007. Another version of the film, Loose Change 9/11: An American Coup, released on September 22, 2009, is narrated by Daniel Sunjata and distributed by Microcinema International.</t>
  </si>
  <si>
    <t>Dylan Avery</t>
  </si>
  <si>
    <t>PAL.GEOP.RES911-VIDEOD-MP4-0000003-AVERY</t>
  </si>
  <si>
    <t>Duration: 01:50:00
9/11 Exposed serves as a controversial inquiry into the terrorist attacks that occurred on September 11, 2001, calling into question the physics behind the collapse of three World Trade Center buildings. Essentially a mix-tape of archival newsreel, witness testimonials, and interviews with engineers, firefighters and architects, the film questions if the American Government was somehow complicit in the destruction of the structures that fell that day.</t>
  </si>
  <si>
    <t>No credits can seem to be found for direction or production of this documentary</t>
  </si>
  <si>
    <t>911 Exposed 2nd Edition (2015).mp4</t>
  </si>
  <si>
    <t>https://avalonlibrary.net/911/911%20Exposed%202nd%20Edition%20%282015%29.mp4</t>
  </si>
  <si>
    <t>https://avalonlibrary.net/911/911-Photo-journalist_Mark_Laganga.mp4</t>
  </si>
  <si>
    <t>Mark Laganga</t>
  </si>
  <si>
    <t>911-Photo-journalist_Mark_Laganga.mp4</t>
  </si>
  <si>
    <t xml:space="preserve">Duration: 00:32:05
Photo journalist Mark Laganga recounts his experience filming the scenes of devastation in NYC and includes footage he shot.
As the CBS News photojournalist drove down Manhattan's West Side Highway on September 11, 2001, he did not know he was headed toward the deadliest terrorist attack on American soil. He was unaware that the south tower had already collapsed in on itself, and he could not have imagined the north tower would fall shortly thereafter, engulfing him and everyone around him in a thick cloud of ashen debris. </t>
  </si>
  <si>
    <t>CBS News 60 minutes broadcast a follow-up in Septenber 2021 accessible here: https://www.cbsnews.com/news/september-11-rare-video-from-ground-zero-60-minutes-2021-09-11/</t>
  </si>
  <si>
    <t>PAL.GEOP.RES911-VIDEOD-MP4-0000004-911EXPOSED</t>
  </si>
  <si>
    <t>PAL.GEOP.RES911-VIDEOD-MP4-0000005-LAGANGA</t>
  </si>
  <si>
    <t xml:space="preserve">Director: Truth Action Ottawa
Interview: May 8, 2009
Duration: 00:47:23
On May 8, 2009, members of Truth Action Ottawa interviewed Mr. David Long, who was in downtown Manhattan the morning of September 11, 2001. Mr. Long recounts everything he saw and heard that morning, including multiple streams of molten metal pouring from the buildings before they fell, and the sounds of multiple explosions as the buildings came down.
</t>
  </si>
  <si>
    <t>David Long/Truth Action Ottawa</t>
  </si>
  <si>
    <t>PAL.GEOP.RES911-VIDEOI-MP4-0000001-LONG</t>
  </si>
  <si>
    <t>Video interview</t>
  </si>
  <si>
    <t>911_Eyewitness_David_Long.mp4</t>
  </si>
  <si>
    <t>https://avalonlibrary.net/911/911_Eyewitness_David_Long.mp4</t>
  </si>
  <si>
    <t>911_Mysteries_World_Trade_Center_Demolitions_Exposed_Sofia_Smallstorm.mp4</t>
  </si>
  <si>
    <t>PAL.GEOP.RES911-VIDEOD-MP4-0000006-SMALLSTORM</t>
  </si>
  <si>
    <t>https://avalonlibrary.net/911/911_Mysteries_World_Trade_Center_Demolitions_Exposed_Sofia_Smallstorm.mp4</t>
  </si>
  <si>
    <t>Director: Sofia Smallstorm
Duration: 01:30:45
Director Sofia Shafquat's (who goes by Smallstorm in the credits) 911 Mysteries, Part 1: Demolitions argues for an alternative interpretation for the collapse of the World Trade Center twin towers on September 11, 2001. Along with her conspiracy-theory collaborator Brad Waddell, a self-described conservative Republican and demolitions hobbyist, Shafquat argues that the WTC buildings were brought down by a government-sponsored controlled demolition. Narrated by Shafquat, the documentary offers layers upon layers of circumstantial proof as it examines evidence from borrowed sources, including news footage, PBS and History Channel documentary clips, and snippets from expert testimony.</t>
  </si>
  <si>
    <t>Sofia Smallstorm/Brad Waddell</t>
  </si>
  <si>
    <t>Uploaded a slightly higher resolution copy to replace the video originally uploaded in October 2019</t>
  </si>
  <si>
    <t>https://avalonlibrary.net/911/BBC%20Sept%2011%2C%202001%2016-54%20to%2017-36%20broadcast%20%28feat%20building%207%20collapse%20broadcast%20before%20it%20happened%29.mp4</t>
  </si>
  <si>
    <t>PAL.GEOP.RES911-VIDEOT-MP4-0000001-BBCWTC7</t>
  </si>
  <si>
    <t>TV broadcast</t>
  </si>
  <si>
    <t>Director: BBC
Duration: 00:25:43
A short film presentation of the now infamous BBC One early evening broadcast of September 11th 2001 with US anchor Jane Standley announcing the collapse of WTC7 Salomon Brothers building 23 minutes before it actually did. WTC7 can clearly be seen in the broadcast footage. The programme segment is shown in full.</t>
  </si>
  <si>
    <t>BBC Sept 11, 2001 16-54 to 17-36 broadcast (feat building 7 collapse broadcast before it happened).mp4</t>
  </si>
  <si>
    <t>Although a presentation this has been catalogued as a TV broadcast as the subject of the viideo</t>
  </si>
  <si>
    <t>BBC</t>
  </si>
  <si>
    <t>Behind the Lens_Covering_911 (Fioranelli, Anthony and Naylor, Rob).mp4</t>
  </si>
  <si>
    <t>PAL.GEOP.RES911-VIDEOD-MP4-0000007-FIORANELLI</t>
  </si>
  <si>
    <t>https://avalonlibrary.net/911/Behind%20the%20Lens_Covering_911%20%28Fioranelli%2C%20Anthony%20and%20Naylor%2C%20Rob%29.mp4</t>
  </si>
  <si>
    <t xml:space="preserve">Director: Anthony Fioranelli
Duration: 00:55:19
Bringing never before seen video from Ground Zero and coupled with in-depth interviews from photojournalists, the audience is given a behind the scenes view into the unique world of gathering news in a crisis.  We learn the intimate details of what these photojournalists endured to cover this atrocity; from being buried alive to lensing photos that continue to create controversy and now sit in the Library of Congress. We are also given a unique glimpse into the emotional toll and how the event continues to affect them to this day. Behind the Lens: Covering 9/11 navigates through the vast destruction at Ground Zero and beyond. From a cleanup worker who believes he’s found a survivor to a fireman’s widow burying her husband to an FBI technician separating bones from rubble, this film looks through a lens that few people have seen before. The sights and equally important, the sounds will place you at Ground Zero, experiencing that fateful day as these photographers did.
</t>
  </si>
  <si>
    <t>Anthony Fioranelli</t>
  </si>
  <si>
    <t>PAL.GEOP.RES911-AUDIOP-MP3-0000002-COOPER</t>
  </si>
  <si>
    <t>https://avalonlibrary.net/911/Bill_Cooper_Predicts_911_Attack_28_June_2001.mp3</t>
  </si>
  <si>
    <t xml:space="preserve">Podcast: The Hour of the Time
Host: Bill Cooper
Duration: 01:00:25
For 9/11 researchers this one hour segment has gone down in history as the famous 'prediction' which is difficult to refute. Broadcast June 28th 2001 A few months before 9/11 Bill Cooper predicted that an event would take place and would be blamed on Osama Bin Laden.
</t>
  </si>
  <si>
    <t>Milton William "Bill" Cooper (May 6, 1943 – November 5, 2001) was an American conspiracy theorist, radio broadcaster, and author known for his 1991 book 'Behold a Pale Horse'</t>
  </si>
  <si>
    <t>Bill Cooper</t>
  </si>
  <si>
    <t>Bill_Cooper_Predicts_911_Attack_28_June_2001.mp3</t>
  </si>
  <si>
    <t>David Icke - 'The Trigger' Book Launch Live From Derby (2019).mp4</t>
  </si>
  <si>
    <t>https://avalonlibrary.net/911/David%20Icke%20-%20%27The%20Trigger%27%20Book%20Launch%20Live%20From%20Derby%20%282019%29.mp4</t>
  </si>
  <si>
    <t>PAL.GEOP.RES911-VIDEOI-MP4-0000002-ICKE</t>
  </si>
  <si>
    <t>Gareth Icke/David Icke</t>
  </si>
  <si>
    <t>Director: Gareth Icke
Duration: 02:31:20
Gareth Icke interviews his father David Icke on the launch of his book "The Trigger" recorded in Derby in 2019. Interview starts at 00:07:57.</t>
  </si>
  <si>
    <t>Video lecture</t>
  </si>
  <si>
    <t>PAL.GEOP.RES911-VIDEOL-MP4-0000001-WOOD</t>
  </si>
  <si>
    <t>Dr_Judy_Wood_Breakthrough_Energy_Conference_Holland_2012.mp4</t>
  </si>
  <si>
    <t>https://avalonlibrary.net/911/Dr_Judy_Wood_Breakthrough_Energy_Conference_Holland_2012.mp4</t>
  </si>
  <si>
    <t>Judy Wood's ebook: https://avalonlibrary.net/911/WOOD%2C%20Judy%20%28Dr.%29/Judy%20Wood%20-%20Where%20Did%20the%20Towers%20Go.pdf</t>
  </si>
  <si>
    <t xml:space="preserve">Presenter: Dr. Judy Wood
Duration: 02:24:57
Dr. Judy Wood lecture at the Breakthrough Energy Movement Conference 2012 in Holland: "Evidence Of Breakthrough Energy On 9/11 - The Dawn Of A New Age". Here she presents the evidence detailed in her book: "Where Did The Towers Go?"
</t>
  </si>
  <si>
    <t>https://avalonlibrary.net/911/Incontrovertible_Tony_Rooke.mp4</t>
  </si>
  <si>
    <t>Incontrovertible_Tony_Rooke.mp4</t>
  </si>
  <si>
    <t>The film can also be sourced from here: https://incontrovertible911evidence.co.uk/</t>
  </si>
  <si>
    <t>PAL.GEOP.RES911-VIDEOD-MP4-0000008-ROOKE</t>
  </si>
  <si>
    <t>Director: Tony Rooke
Duration: 02:01:22
Tony Rooke interviews police officers, residential candidates, firefighters, military personnel. This range of voices go on camera to voice their doubts over the official narrative of September 11th 2001.</t>
  </si>
  <si>
    <t>Tony Rooke/Killing Auntie Films</t>
  </si>
  <si>
    <t xml:space="preserve">See also https://avalonlibrary.net/911/ROOKE%2C%20Tony/Rooke%2C%20Tony%20v%20BBC%20-%20historic%20court%20hearing%20%28Februray%2025th%202013%29%20by%20Michel%20Chussodovsky%20%28Prof.%29%20for%20Global%20Research.pdf for background on the court case that followed the release of the film
</t>
  </si>
  <si>
    <t>Director/s: Mathieu Verboud and Jean-Robert Viallet
Duration: 00:52:04
Sibel Edmonds, a 32-year-old Turkish-American, and latterly a whistle-blower, was hired as a translator by the FBI shortly after the terrorist attacks of September 11, 2001 because of her knowledge of Middle Eastern languages. She was fired less than a year later in March 2002 for reporting shoddy work and security breaches to her supervisors that could have prevented those attacks. The documentary focuses on both Ms. Edmonds's personal struggle to expose the criminality that she uncovered while at the FBI, and also the Sept. 11, 2001 tied 'secret' itself - the network of nuclear black-market, narcotics and illegal arms trafficking activities. Interviewees include David Rose, Philip Giraldi, Daniel Ellsberg, Coleen Rowley and Russell Tice.
A film by Mathieu Verboud and Jean-Robert Viallet originally in French and later released in English by SBS Australia.</t>
  </si>
  <si>
    <t>Mathieu Verboud/Jean-Robert Viallet/CANAL and Zadig Productions</t>
  </si>
  <si>
    <t>Kill_The_Messenger - Cutting Edge (Aus) documentary on Sibel Edmonds.mp4</t>
  </si>
  <si>
    <t>https://avalonlibrary.net/911/Kill_The_Messenger%20-%20Cutting%20Edge%20%28Aus%29%20documentary%20on%20Sibel%20Edmonds.mp4</t>
  </si>
  <si>
    <t xml:space="preserve">Director: NBC News Today Show
Duration: 05:59:59
As the title states the full Today Show coverage of the events on September 11, 2001
</t>
  </si>
  <si>
    <t>NBC News</t>
  </si>
  <si>
    <t>https://avalonlibrary.net/911/NBC%20News%209-11-2001%20Live%20Coverage%20%28Complete%20Today%20Show%29.mp4</t>
  </si>
  <si>
    <t>NBC News 9-11-2001 Live Coverage (Complete Today Show).mp4</t>
  </si>
  <si>
    <t>PAL.GEOP.RES911-VIDEOD-MP4-0000009-VERBOUD</t>
  </si>
  <si>
    <t>PAL.GEOP.RES911-VIDEOT-MP4-0000002-NBCNEWS</t>
  </si>
  <si>
    <t>https://avalonlibrary.net/911/Rebekah_Roth_talks_to_Bill_Ryan_10_Sept_2015.mp3</t>
  </si>
  <si>
    <t>Rebekah_Roth_talks_to_Bill_Ryan_10_Sept_2015.mp3</t>
  </si>
  <si>
    <t>Bill Ryan</t>
  </si>
  <si>
    <t>PAL.GEOP.RES911-AUDIOI-MP3-0000001-ROTH</t>
  </si>
  <si>
    <t>Audio interview</t>
  </si>
  <si>
    <t>This can also be found on the Project Avalon Youtube channel here: https://www.youtube.com/watch?v=_XgJ1h-gbo8</t>
  </si>
  <si>
    <t xml:space="preserve">Host: Bill Ryan
Interview guest: Rebekah Roth
Date: September 10, 2015
Duration: 01:55:400
From Bill Ryan's introduction: REBEKAH ROTH is the author of two books: METHODICAL ILLUSION, her first, and a sequel just out, called METHODICAL DECEPTION. And she’s already working on a third. In my very strong personal opinion, she has the story pretty much exactly right, in a LOT of detail. After all these years, we all need to be listening carefully.
Rebekah was a flight attendant — a highly experienced one — of many years standing. And flight attendants know EXACTLY what could and couldn't happen on a plane, especially in an emergency. It’s like we were all waiting all this time, but never knew it, for a very experienced flight attendant to come along and lay it all out for us. Some of the flight attendants who made the famous cellphone calls on 9/11 — which could of course only have been made from the ground — may very well have left clues in their messages which only another flight attendant would be able to decipher. Whether or not this was intentional on their part, this is just what Rebekah has done. So in this interview, we hear how the planes were taken over by an installed Flight Termination System, which remotely controls the aircraft, and there’s nothing the pilots can do. In fact, they can't even communicate, not even with the cabin crew on the other side of the cockpit door. This renders all the pilots quite impotent.
</t>
  </si>
  <si>
    <t>Farsight_Institute</t>
  </si>
  <si>
    <t>Remote_Viewing_9 11_Part_2 - The_Pentagon_Attacks_and_the_Organization_(Farsight_Institute_Sep_2014).mp4</t>
  </si>
  <si>
    <t>Remote_Viewing_9_11 Part_1 - The_World_Trade_Center_Attacks_(Farsight_Institute_Sep_2014).mp4</t>
  </si>
  <si>
    <t>https://avalonlibrary.net/Farsight_Institute/Remote_Viewing_9_11%20Part_1%20-%20The_World_Trade_Center_Attacks_%28Farsight_Institute_Sep_2014%29.mp4</t>
  </si>
  <si>
    <t>Farsight Institute</t>
  </si>
  <si>
    <t>Was previously archived in the 911 main directory but is more sensibly referenced to the Farsight Institute directory, Remote Viewing (RV) is more generally considered a scieniific discipline and is better categorised there.</t>
  </si>
  <si>
    <t>More information available here via the Institute site: https://farsight.org/demo/Mysteries/Mysteries_10/Mysteries_Project_10_targets.html</t>
  </si>
  <si>
    <t xml:space="preserve">Producer/s: Farsight Institute
Remote viewing operational project: Part 2 - The Pentagon Attack and the Organization of Those Who Orchestrated the New York City and Washington, D.C. Attacks
Date: September 2014
Duration: 01:58:11
Remote Viewing 9/11: operational project. All remote viewing for this project (as with all projects conducted at The Farsight Institute) was conducted under totally blind conditions. The viewers were told nothing about the project or specific targets while they were conducting their remote-viewing sessions. They were only instructed by a non-leading email that there is a target, and that they should remote view it.
The 9/11 terrorist attacks in New York and Washington, D.C. in the year 2001 were arguably one of the most disturbing events to happen so far this century. There are many unexplained anomalies associated with these attacks. The number and nature of the anomalies have led a significant and growing number of people to question the official explanation of these events as simply the result of a small band of terrorists known as al-Qaeda led by Osama bin Laden. This investigation takes a fresh look at these events using remote-viewing methods that were originally developed by the U.S. military and used for espionage purposes. The two primary events examined here are (1) the destruction of the World Trade Center in New York, and (2) the attack on the Pentagon
</t>
  </si>
  <si>
    <t xml:space="preserve">Producer/s: Farsight Institute
Remote viewing operational project: Part 1 - The World Trade Center Attacks of September 11, 2001
Date: September 2014
Duration: 01:44:20
Remote Viewing 9/11: operational project. All remote viewing for this project (as with all projects conducted at The Farsight Institute) was conducted under totally blind conditions. The viewers were told nothing about the project or specific targets while they were conducting their remote-viewing sessions. They were only instructed by a non-leading email that there is a target, and that they should remote view it.
The 9/11 terrorist attacks in New York and Washington, D.C. in the year 2001 were arguably one of the most disturbing events to happen so far this century. There are many unexplained anomalies associated with these attacks. The number and nature of the anomalies have led a significant and growing number of people to question the official explanation of these events as simply the result of a small band of terrorists known as al-Qaeda led by Osama bin Laden. This investigation takes a fresh look at these events using remote-viewing methods that were originally developed by the U.S. military and used for espionage purposes. The two primary events examined here are (1) the destruction of the World Trade Center in New York, and (2) the attack on the Pentagon
</t>
  </si>
  <si>
    <t>Author, producer and social and political activist Barrie Zwicker has specialized in media criticism since 1970. Since the events of 9/11 he has become a leader in the "9/11Truth movement." Millions of people around the world (as proven by reputable international polling firms) question or disbelieve outright the official conspiracy theory about 9/11. Zwicker has combined media criticism and criticism of the official 9/11 conspiracy theory in his book Towers of Deception: The Media Cover-Up of 9/11, which won Gold in the Current Events category of the 2007 Independent Publishers Awards. Prior to 1970 Zwicker was an award-winning newspaper writer for the Globe and Mail, Toronto Star and The Detroit News, among others. His commentary "Facing the Fourth Estate" was aired weekly on 18 CBC stations. He taught journalism for seven years at Ryerson University and worked for 15 years at Vision TV, finishing with his own weekly program, "Media File." In March 2002 he produced the 44-minute video The Great Deception and in the Fall of 2004 the DVD The Great Conspiracy: The 9/11 News Special You Never Saw.</t>
  </si>
  <si>
    <r>
      <t>Author, producer and social and political activist Barrie Zwicker has specialized in media criticism since 1970. Since the events of 9/11 he has become a leader in the "9/11Truth movement." Millions of people around the world (as proven by reputable international polling firms) question or disbelieve outright the official conspiracy theory about 9/11. Zwicker has combined media criticism and criticism of the official 9/11 conspiracy theory in his book </t>
    </r>
    <r>
      <rPr>
        <i/>
        <sz val="9"/>
        <rFont val="Courier New"/>
        <family val="3"/>
      </rPr>
      <t>Towers of Deception: The Media Cover-Up of 9/11</t>
    </r>
    <r>
      <rPr>
        <sz val="9"/>
        <rFont val="Courier New"/>
        <family val="3"/>
      </rPr>
      <t>, which won Gold in the Current Events category of the 2007 Independent Publishers Awards. Prior to 1970 Zwicker was an award-winning newspaper writer for the </t>
    </r>
    <r>
      <rPr>
        <i/>
        <sz val="9"/>
        <rFont val="Courier New"/>
        <family val="3"/>
      </rPr>
      <t>Globe and Mail, Toronto Star</t>
    </r>
    <r>
      <rPr>
        <sz val="9"/>
        <rFont val="Courier New"/>
        <family val="3"/>
      </rPr>
      <t> and </t>
    </r>
    <r>
      <rPr>
        <i/>
        <sz val="9"/>
        <rFont val="Courier New"/>
        <family val="3"/>
      </rPr>
      <t>The Detroit News</t>
    </r>
    <r>
      <rPr>
        <sz val="9"/>
        <rFont val="Courier New"/>
        <family val="3"/>
      </rPr>
      <t>, among others. His commentary "Facing the Fourth Estate" was aired weekly on 18 CBC stations. He taught journalism for seven years at Ryerson University and worked for 15 years at </t>
    </r>
    <r>
      <rPr>
        <i/>
        <sz val="9"/>
        <rFont val="Courier New"/>
        <family val="3"/>
      </rPr>
      <t>Vision TV</t>
    </r>
    <r>
      <rPr>
        <sz val="9"/>
        <rFont val="Courier New"/>
        <family val="3"/>
      </rPr>
      <t>, finishing with his own weekly program, "Media File." In March 2002 he produced the 44-minute video </t>
    </r>
    <r>
      <rPr>
        <i/>
        <sz val="9"/>
        <rFont val="Courier New"/>
        <family val="3"/>
      </rPr>
      <t>The Great Deception</t>
    </r>
    <r>
      <rPr>
        <sz val="9"/>
        <rFont val="Courier New"/>
        <family val="3"/>
      </rPr>
      <t> and in the Fall of 2004 the DVD </t>
    </r>
    <r>
      <rPr>
        <i/>
        <sz val="9"/>
        <rFont val="Courier New"/>
        <family val="3"/>
      </rPr>
      <t>The Great Conspiracy: The 9/11 News Special You Never Saw</t>
    </r>
    <r>
      <rPr>
        <sz val="9"/>
        <rFont val="Courier New"/>
        <family val="3"/>
      </rPr>
      <t>.</t>
    </r>
  </si>
  <si>
    <t>The Great Deception - Barrie Zwicker (2002).mp4</t>
  </si>
  <si>
    <t>https://avalonlibrary.net/911/The%20Great%20Deception%20-%20Barrie%20Zwicker%20%282002%29.mp4</t>
  </si>
  <si>
    <t>Director: Barrie Zwicker
Duration: 00:45:02
An alternative view of 911 released in 2002. Highly recommended along with his 2004 follow-up "The Great Conspiracy". More information on 'The Great Deception' and associated further activities, roundtables etc. can be found here: https://www.bibliotecapleyades.net/sociopolitica/esp_sociopol_911_11b.htm</t>
  </si>
  <si>
    <t>PAL.GEOP.RES911-VIDEOD-MP4-0000010-ZWICKER</t>
  </si>
  <si>
    <t>https://avalonlibrary.net/911/ZERO_An_Investigation_Into_911_part_1.mp4</t>
  </si>
  <si>
    <t>ZERO_An_Investigation_Into_911_part_1.mp4</t>
  </si>
  <si>
    <t>PAL.GEOP.RES911-VIDEOD-MP4-0000011-FRACASSI</t>
  </si>
  <si>
    <t>PAL.GEOP.RES911-VIDEOD-MP4-0000012-FRACASSI</t>
  </si>
  <si>
    <t>Franco Fracassi/Francesco Trento/Telemaco</t>
  </si>
  <si>
    <t>https://avalonlibrary.net/911/ZERO_An_Investigation_Into_911_part_2.mp4</t>
  </si>
  <si>
    <t>ZERO_An_Investigation_Into_911_part_2.mp4</t>
  </si>
  <si>
    <t>Some in-depth work on the Pentagon event can be sourced from here: https://web.archive.org/web/20161113141435/http://911encyclopedia.com/wiki/index.php/Pentagon</t>
  </si>
  <si>
    <t>The Pentagon</t>
  </si>
  <si>
    <t>Footage from only one camera showing something hitting the Pentagon.</t>
  </si>
  <si>
    <t>https://avalonlibrary.net/911/%28alleged%29%20Flight77%20%20Pentagon%20CCTV%20camera%20footage.mp4</t>
  </si>
  <si>
    <t>(alleged) Flight77  Pentagon CCTV camera footage.mp4</t>
  </si>
  <si>
    <t>PAL.GEOP.RES911-VIDEOR-MP4-0000003-PENTAGON</t>
  </si>
  <si>
    <t xml:space="preserve">On December 15, 2004 Judicial Watch filed a Freedom of Information Act request seeking all records pertaining to camera recordings from the Sheraton National Hotel, the Nexcomm/Citgo gas station, Pentagon security cameras and the Virginia Department of Transportation.
On May 16, 2006 the following footage was released:
http://www.judicialwatch.org/archive/2006/flight77-1.mpg (5756 frames)
http://www.judicialwatch.org/archive/2006/flight77-2.mpg (6076 frames)
On December 26, 2009 Erik Larson filed a FOIA request for additional AA77/Pentagon information with the FBI. On March 16, 2010 the FBI released higher quality copies of the security camera videos previously obtained by Judicial Watch
</t>
  </si>
  <si>
    <t>The 9/11 Commission Report, formally named Final Report of the National Commission on Terrorist Attacks Upon the United States, is the official report of the events leading up to the September 11, 2001 terrorist attacks. It was prepared by the National Commission on Terrorist Attacks Upon the United States (informally sometimes known as the "9/11 Commission" or the "Kean/Hamilton Commission") at the request of United States president George W. Bush and Congress. The commission was established on November 27, 2002 (442 days after the attack) and their final report was issued on July 22, 2004. The report was originally scheduled for release on May 27, 2004, but a compromise agreed to by Speaker of the House Dennis Hastert allowed a 60-day extension through July 26.</t>
  </si>
  <si>
    <t xml:space="preserve">Author: Stephen M. St. John
Date: November 2005
Title: No video tapes of any passengers boarding 9/11 aircraft
Source: Aldeilis.net
Link: https://aldeilis.net/english/no-video-tapes-of-any-passengers-boarding-911-aircraft/
In this article Stephen M. St. John asks: Why haven’t we seen the routine video surveillance tapes of ANY of the passengers alleged to have boarded the ill-fated 9/11 flights at Boston’s Logan, Newark’s Liberty and Washington’s Dulles international airports? Why haven’t we seen these video tapes? 
Security at some if not all of these airport gates of 9/11 was in the hands of an American minimum-wage subsidiary of a Dutch corporation called ICTS International. What is most remarkable about this arrangement is that the Dutch corporation ICTS International was, as of 9/11, Dutch in name only. An early 2003 check of its web-site showed a Board of Directors consisting entirely of nationals of the Zionist state with the single exception of the Comptroller, who apparently was the nominal Dutchman. Not long after 9/11, the chairman of ICTS, Ezra Harel, whose surname is famous in the annals of the Mossad, died suddenly of a heart attack in his early 50s on his yacht off the coast of Palestine. </t>
  </si>
  <si>
    <t xml:space="preserve">Author: Gerard Holmgren
Source: 911Closeup.com
Link: http://www.911closeup.com/index.shtml?ID=79 (redundant)
Title: WTC Forensics
Date: 11 November 2005
Extracted here:
The alternative is to come to the shocking conclusion that CNN and the govt lied to us, by showing us an animation and passing it off as real. The idea that CNN and the govt might have lied (gasp ! ) is so shocking to the "minds" of people like Eastman, so offensive to their deep sense of patriotism that they prefer to believe that cartoons are real.
</t>
  </si>
  <si>
    <t>RebuildingAmericasDefenses (Sept 2000).pdf</t>
  </si>
  <si>
    <t>Director/s: Franco Fracassi and Francesco Trento
Duration: 00:47:46
Produced by Italian production company Telemaco this documentary explores the scientific evidence and reveals dramatic witness testimony, which directly conflicts with the US Government’s account. Featuring presentations from intellectual heavy weights; Gore Vidal, and Nobel Prize winner Dario Fo, the film challenges assumptions surrounding the attacks. In the words of the Italian daily newspaper, Il Corriere de da Sera, “What results is a sequence of contradictions, gaps, and omissions of stunning gravity.”</t>
  </si>
  <si>
    <t>Director/s: Franco Fracassi and Francesco Trento
Duration: 00:57:07
Produced by Italian production company Telemaco this documentary explores the scientific evidence and reveals dramatic witness testimony, which directly conflicts with the US Government’s account. Featuring presentations from intellectual heavy weights; Gore Vidal, and Nobel Prize winner Dario Fo, the film challenges assumptions surrounding the attacks. In the words of the Italian daily newspaper, Il Corriere de da Sera, “What results is a sequence of contradictions, gaps, and omissions of stunning gravity.”</t>
  </si>
  <si>
    <t>MUSIC</t>
  </si>
  <si>
    <t>RVIEW</t>
  </si>
  <si>
    <t>COSMO</t>
  </si>
  <si>
    <t>BIOL</t>
  </si>
  <si>
    <t>COMM</t>
  </si>
  <si>
    <t>PHILO</t>
  </si>
  <si>
    <t>RECR</t>
  </si>
  <si>
    <t>Recreation</t>
  </si>
  <si>
    <t>Other (F90_MOD_PRO_SRT etc)</t>
  </si>
  <si>
    <t>PAL.GEOP.RES911-ARTICL-PDF-0000003A-ONG</t>
  </si>
  <si>
    <t>Admiral_Wilson_document.pdf</t>
  </si>
  <si>
    <t>https://avalonlibrary.net/Admiral_Wilson_document/Admiral_Wilson_document.pdf</t>
  </si>
  <si>
    <t xml:space="preserve">Described by Richard Dolan as "the most significant leak of UFO-related documents in many years.” the Admiral Wilson documents, also known as the Wilson/Davis documents or EWD Notes, are 13 pages of notes written by Dr Eric Davis in October 2002 after a two hour meeting he recently had with Admiral Wilson during which they discussed UFOs, MJ-12, Roswell, crashed UFOs and alien bodies. They also include a copy of a two-page letter from Commander Willard Miller to Eric Davis dated April 25th, 2002 in which UFOs, UFO crash retrievals and Area 51 are mentioned. The documents were discovered among the personal effects of the late Edgar Mitchell who died in February 2016 although they may have been shown to some researchers earlier than that. These documents are a vital piece of evidence that the U.S military did retrieve a crashed alien spacecraft on at least one occasion; that highly secretive and unaccountable Special Access Programs (SAPs) were established with the express purpose of reverse engineering the craft in order to learn their technological secrets.
</t>
  </si>
  <si>
    <t>Dr. Eric W. Davis is the Chief Science Officer of EarthTech Int’l, Inc. and the Institute for Advanced Studies at Austin in Austin, Texas; and he is the Owner/Chief Executive/ChiefScientist of Warp Drive Metrics which does consulting and contracting for the Department of Defense. He is also an Adjunct Professor in the Early Universe, Cosmology and Strings Group at the Center for Astrophysics, Space Physics &amp; Engineering Research at Baylor University in Waco, TX. 
Admiral Thomas Ray Wilson, born March 4th, 1946. He was the 13th Director of the Defense Intelligence Agency (DIA) from 1999 until 2002. Prior to this position, from 1997 to 1999 he served as Director of Intelligence for the Joint Chiefs of Staff and Deputy Director of Intelligence for the joint chiefs, a position known as J-2. He retired from the navy in 2002 having served since 1968.</t>
  </si>
  <si>
    <t>Eric Davis</t>
  </si>
  <si>
    <t>Admiral_Wilson_document</t>
  </si>
  <si>
    <t>June 19, 2019 Linda Live – EWD Notes &amp; Alien Autopsy.mp4</t>
  </si>
  <si>
    <t>https://avalonlibrary.net/Admiral_Wilson_document/June%2019%2C%202019%20Linda%20Live%20%96%20EWD%20Notes%20%26%20Alien%20Autopsy.mp4</t>
  </si>
  <si>
    <t>PAL.UFOL.RESUFO-VIDEOP-MP4-0000001-MOULTONHOWE</t>
  </si>
  <si>
    <t xml:space="preserve">Presenter: Linda Moulton Howe
Duration: 01:05:24
Following the release of these highly important notes from Eric Davis Linda provides an exhaustive and detailed background, and recounts her meetings with Ray Santilli, the source of the alien autopsy film which is directly linked to the Wilson document.
</t>
  </si>
  <si>
    <t>Linda Moulton Howe</t>
  </si>
  <si>
    <t xml:space="preserve">Linda Moulton Howe suggests very strongly that the site of the Santilli acquired autopsy (or dissection) footage is actually from a May 31st 1947 crash retrieval that took place at Socorro, New Mexico. This is largely based on the cameraman 'JB' statements. 4 entities were recovered from the site - 2 distinct entities were shown in the Santilli footage. 4 were recovered at the site in all where one later died, and another lived for a further 2 years and was later apparently autopsied at a government facility in Washington D.C some time in 1949 at which President Truman may also have been present.
Santilli said to LMH that he'd acquired this footage from JB while he was trying to secure footage for a film he was making about Elvis Presley. JB himself has stated that the department that tasked him with the work at the time in 1947 never contacted him for his footage as arranged. </t>
  </si>
  <si>
    <t>Leslie Kean Boston Globe article re-print (COMETA UFO Report) June 2000.pdf</t>
  </si>
  <si>
    <t>https://avalonlibrary.net/Admiral_Wilson_document/Leslie%20Kean%20Boston%20Globe%20article%20re-print%20%28COMETA%20UFO%20Report%29%20June%202000.pdf</t>
  </si>
  <si>
    <t>Leslie Kean/Boston Globe</t>
  </si>
  <si>
    <t>Related Coast to Coast episode with Richard Dolan: https://projectavalon.net/Coast%20to%20Coast%20AM%20with%20Jimmy%20Church%20-%20the%20Admiral%20Wilson%20document%20(30%20June,%202019)%20Hour%203,%20Richard%20Dolan.mp3 on June 30 2019 – duration 00:38:02</t>
  </si>
  <si>
    <t>A copy of this document is also on record in Congress: https://www.congress.gov/117/meeting/house/114761/documents/HHRG-117-IG05-20220517-SD001.pdf</t>
  </si>
  <si>
    <t>The Ultimate Breakdown of the Admiral Wilson Leaks (Project Unity - May 2020).mp4</t>
  </si>
  <si>
    <t>PAL.UFOL.RESUFO-VIDEOP-MP4-0000002-EWDNOTES</t>
  </si>
  <si>
    <t>https://avalonlibrary.net/Admiral_Wilson_document/The%20Ultimate%20Breakdown%20of%20the%20Admiral%20Wilson%20Leaks%20%28Project%20Unity%20-%20May%202020%29.mp4</t>
  </si>
  <si>
    <t>Project Unity</t>
  </si>
  <si>
    <t xml:space="preserve">The structure of the presentation is as follows: 
- A Brief Overview of Events 
- Full Breakdown of Notes (visual aids included)
- Questions &amp; Answers session </t>
  </si>
  <si>
    <t xml:space="preserve">Presenter: Jay Anderson - Project Unity founder
Guest: Mr. X
Duration: 03:17:29
Featuring Mr. X as the key speaker, Project Unity presents the most comprehensive analysis of one of the most important document leaks in UFO history. A series of notes / transcripts, written by the Fmr CSO of EarthTech International, Dr. Eric W. Davis, regarding a meeting he had with the 13th Director of the DIA, Admiral Thomas R. Wilson, the discussion between these two individuals was in regards to UFO related black programs, specifically, a UFO reverse engineering program, one that Admiral Wilson was denied his legal rights to have access to and oversight of. 
</t>
  </si>
  <si>
    <r>
      <t xml:space="preserve">Author: Leslie Kean
Source: Boston Globe
Title: USA: UFOS and National Security
Date: June 2000
This was the article that caused a stir within USG and particularly for Admiral Wilson who, as can be seen in the EWD notes, felt that Willard Miller had broken security clearance and confidentiality by approaching Kean with the story. The contentious paragraph in the article reads:
</t>
    </r>
    <r>
      <rPr>
        <i/>
        <sz val="10"/>
        <color theme="1"/>
        <rFont val="Courier New"/>
        <family val="3"/>
      </rPr>
      <t xml:space="preserve">In a February, 2000 confidential memo titled "Selected Discussions with Key United States (US) Department    of Defense (DoD) Intelligence Personnel on the Subject of Unidentified Flying Objects (UFOs) and       Extraterrestrial Intelligence (ETI)" prepared for this reporter, Miller spelled out the details of meetings between 1989 and 2000 with named high level Department of Defense intelligence personnel - including the Director of the Defense Intelligence Agency (DIA), an Admiral on the Joint Staff, and the U.S. Atlantic Command Director for Intelligence - among others. </t>
    </r>
    <r>
      <rPr>
        <sz val="10"/>
        <color theme="1"/>
        <rFont val="Courier New"/>
        <family val="3"/>
      </rPr>
      <t xml:space="preserve">
</t>
    </r>
  </si>
  <si>
    <t>Dr. Kit Green, On the Record - Richard Dolan August 24 2019.pdf</t>
  </si>
  <si>
    <t>https://avalonlibrary.net/Admiral_Wilson_document/Dr.%20Kit%20Green%2C%20On%20the%20Record%20-%20Richard%20Dolan%20August%2024%202019.pdf</t>
  </si>
  <si>
    <t>https://avalonlibrary.net/Admiral_Wilson_document/The%20Leaked%20Alien%20Autopsy%20Emails%20-%20Richard%20Dolan%20June%2006%202019.pdf</t>
  </si>
  <si>
    <t>The Leaked Alien Autopsy Emails - Richard Dolan June 06 2019.pdf</t>
  </si>
  <si>
    <t>Author: Richard Dolan
Source: Richard Dolan website
Link: https://richarddolanmembers.com/free-content/dr-kit-green-on-the-record/
Title: Dr. Kit Green, On the Record
Date: August 24 2019
Richard Dolan states: Most UFO researchers who have studied this memo can easily see that it is authentic. The information contained within is fully amenable to examination, and increasingly we are seeing researchers delving into the minutia of what it contains to find that the information checks out. r. It’s an extended close transcription written by Dr. Eric Davis of the National Institute of Discovery Science (NIDS) in October 2002, and concerns a conversation he had with Vice Admiral Thomas R. Wilson (ret.) at an undisclosed location regarding Wilson’s knowledge of a deeply classified program to reverse engineer non-human (alien) technology while Wilson served as Deputy Chief of Intelligence (J-2) for the Joint Chiefs of Staff in 1997.</t>
  </si>
  <si>
    <t xml:space="preserve">Author: Richard Dolan
Source: Richard Dolan website
Link: https://richarddolanmembers.com/articles/members-the-leaked-alien-autopsy-emails/
Title: The Leaked Alien Autopsy Emails
Date: June 06 2019
The Santilli film was featured on Fox television in 1995 and became an international sensation. Within a short period of time, the consensus of most UFO researchers was that it was a hoax. But in early
2001, a group of distinguished scientists associated with NIDS were discussing the Santilli film among themselves, quietly, not for outside discussion. Now, it’s interesting that even this late (2001) there was a genuine discussion among these individuals about the possible reality of the film.
The person who was being asked to provide his professional opinion, Dr. Christopher (Kit) Green, stated point-blank in the emails that the alien being in the video was “real” and not human. Kit Green was
a CIA intelligence officer, and one of the most qualified medical professionals you will find anywhere. His areas of expertise in connection with the biological sciences are broad and deep. He also has had a longstanding interest in and connection to the UFO subject in various ways over a distinguished career. </t>
  </si>
  <si>
    <r>
      <t xml:space="preserve">Leslie Kean's original Boston Globe article titled </t>
    </r>
    <r>
      <rPr>
        <i/>
        <sz val="10"/>
        <color theme="1"/>
        <rFont val="Courier New"/>
        <family val="3"/>
      </rPr>
      <t>UFO theorists gain support abroad, but repression at home</t>
    </r>
    <r>
      <rPr>
        <sz val="10"/>
        <color theme="1"/>
        <rFont val="Courier New"/>
        <family val="3"/>
      </rPr>
      <t xml:space="preserve"> from May 21 2000 has been archived here on the Paradigm research site:
https://www.paradigmresearchgroup.org/Kean_Boston_Globe_Focus5-21.htm</t>
    </r>
  </si>
  <si>
    <t>Tthis was sourced from a research blog called 'Research Journal' linked here: http://human-science-research.blogspot.com/2005/05/cometa-ufo-report.html</t>
  </si>
  <si>
    <t xml:space="preserve">Author: Leslie Kean
Source: Boston Globe
Link: https://www.paradigmresearchgroup.org/Kean_Boston_Globe_Focus5-21.htm
Title: UFO theorists gain support abroad, but repression at home
Date: May 21 2000
This was the original Kean article that was later expanded in June 2000. </t>
  </si>
  <si>
    <t>Leslie Kean article Boston Globe Online _ Sunday _ Focus _ FOCUS on_ 5_21-5_27.pdf</t>
  </si>
  <si>
    <t>https://avalonlibrary.net/Admiral_Wilson_document/Leslie%20Kean%20article%20Boston%20Globe%20Online%20_%20Sunday%20_%20Focus%20_%20FOCUS%20on_%205_21-5_27.pdf</t>
  </si>
  <si>
    <t>Newspaper article</t>
  </si>
  <si>
    <t>NEWSPA</t>
  </si>
  <si>
    <t>PAL.UFOL.RESUFO-NEWSPA-PDF-0000001-KEANL</t>
  </si>
  <si>
    <t>PAL.UFOL.RESUFO-CLASSI-PDF-0000001-BLUEFIRE</t>
  </si>
  <si>
    <t>https://avalonlibrary.net/Admiral_Wilson_document/NRO_Blue_Fire_memorandum_July_28_1991.pdf</t>
  </si>
  <si>
    <t>NRO_Blue_Fire_memorandum_July_28_1991</t>
  </si>
  <si>
    <t>National Reconnaissance Office (NRO)</t>
  </si>
  <si>
    <t>On pages 151-152, of US researcher Steven M Greer's, 2006 book, titled "Hidden Truth: Forbidden
Knowledge," it states: "The day after the Congressional briefings in 1997, I was asked to do a briefing for the head of intelligence for the Joint Chiefs of Staff, Admiral Tom Wilson. In advance of this important meeting we sent a document to his people. His assistant told me that the Admiral had, in fact, found these code names and code project names and numbers useful; he inquired through channels and found some of the ops in a cell in the Pentagon. Once Admiral Wilson identified this group, he told the contact person in this super-secret cell: "I want to know about this project." And he was told, "Sir, you don't have a need to know. We can't tell you."
Now you can imagine being an Admiral, J-2, the head of intelligence for the Joint Chiefs of Staff, at the Pentagon, and being told, "We're not going to tell you"? Well, he was shocked and angry.
Researchers have used the information provided by Greer, to determine that this meeting took place on 10 April 1997.</t>
  </si>
  <si>
    <t xml:space="preserve">Source: NRO - National Reconnaissance Office
Document: Memorandum
Subject: Special Security Advisory/Blue Fire
Date: July 28 1991
A three page memorandum distributed to multiple agencies concerning a planned event in Rachel, Nevada for July 31 and the implementation of a service personnel lockdown codenamed "Blue Fire". This document is significant as it was sourced by Admiral Thomas Wilson during his investigating.
More from Steven Greer here from his Expose of the National Security State  workshop:
"It's the National Reconnaissance Office document.  .....The reason it's important is not so much for its content... .....  Take note of the distribution list, please. ..... .......'Blue Fire', which is a code name, 1991, Commander's Net, Royal Op's, Cosmic Op's...so, cosmic clearance...you've heard of this? It's not a myth.  It's real.  Maj Op's, MAJI...It's MAJIC Op's.  It goes through a whole bunch of them...Nellis Division, all these code numbers and you get down to some really interesting things. MOC is Military Operating Center and MOA is Military Operating Area.  SOG is the Special Operations Team...but you get into Red Flag, Dark East, Dark South, Paput Mesa, Sally Carter, Groom Lake, Dreamland, Black Jack Team...Black Jack Control is at the Edwards Complex in California, Roulette Team, Aquatech, Sea Spray, and others.  .........this secret document went to the admiral [Admiral Tom Wilson] prior to our meeting, and he actually recognized one of these entities and made an inquiry, and it was being run by a contractor.  .....  And the contractor...one of these corporate contractors...when he called them up, he said, 'I'm Admiral Tom Wilson...at that time he was Head of Intelligence for the Joint Chiefs of Staff... I want to be read into this project.'  Guess what happened?  They said, 'Sir, you don't have a need to know.' 
</t>
  </si>
  <si>
    <t>Greer notes were sourced from https://myemail.constantcontact.com/Explanation-of-the-NRO-document---1st-Doc-in-the-Obama-Briefing.html?soid=1109615552303&amp;aid=oLvI1oDzlpg</t>
  </si>
  <si>
    <t>PAL.UFOL.RESUFO-ARTICL-PDF-0000005-DOLAN</t>
  </si>
  <si>
    <t>UAP - scientific research_ Davis_Wilson documents - New questions and answers w James Rigney June 23 2019.pdf</t>
  </si>
  <si>
    <t>https://avalonlibrary.net/Admiral_Wilson_document/UAP%20-%20scientific%20research_%20Davis_Wilson%20documents%20-%20New%20questions%20and%20answers%20w%20James%20Rigney%20June%2023%202019.pdf</t>
  </si>
  <si>
    <t>Keith Basterfield/James Rigney</t>
  </si>
  <si>
    <t>https://avalonlibrary.net/Admiral_Wilson_document/UAP%20-%20scientific%20research_%20James%20Rigney%20the%20source%20of%20the%20Grant%20Cameron%20document%20June%2012%202019.pdf</t>
  </si>
  <si>
    <t>UAP - scientific research_ James Rigney the source of the Grant Cameron document June 12 2019.pdf</t>
  </si>
  <si>
    <t>PAL.UFOL.RESUFO-ARTICL-PDF-0000007-RIGNEY</t>
  </si>
  <si>
    <t xml:space="preserve">Author: Keith Basterfield
Source: Unidentified Aerial Phenomena - Scientific Research
Link: https://ufos-scientificresearch.blogspot.com/2019/06/new-questions-and-answers-james-rigney.html
Title: New Questions and answers - James Rigney
Date: June 23 2019
Keith Basterfield writes: In a blog post dated 12 June 2019, I revealed that I had located the person who had provided Canadian researcher Grant Cameron, with Grant's copy of the Davis/Wilson document. I then published a statement from that individual, who at that time had decided to remain anonymous. However, shortly afterwards, my source revealed his real identity. He is a fellow Australian named James Rigney, who has had a long term interest in the subject of UFOs.
Extract: 
Q3. On the Spaced Out Radio show, Cameron mentioned that at one point, he suggested you drop the material anonymously onto the Internet, but that you did not. Is this statement correct? May we again, hear directly from you whether or not you dropped the first two documents on to the Internet?
A3. Grant did advise me on a video conference in early May, or thereabouts, that he wouldn't be dropping the documents. We did discuss as to whether I would drop them, and I said I wouldn't. I can categorically state that I did not drop  the documents, or for that matter, pass them on to Richard Dolan. It is evident by mid-May there were a number of people in possession of the documents, along with several others that I know of who have had them for a decade or so.
Q5. Richard Dolan mentioned that he was shown, what he believes were two pages of the
Davis/Wilson document, in about 2006. In order that we can understand the timeline since 2002 when
the Davis/Wilson document is dated, can you name the year in which you first came into possession
of that document?
A5. I was in possession of the documents for a few years before I showed them to Grant in
November, 2018. I would prefer not to nominate the exact dates in which I came into possession of
the documents.
</t>
  </si>
  <si>
    <t xml:space="preserve">Researcher Richard Dolan also spoke with James Rigney: James is second-in-line to the source of the documents. He knows who has them and is keeping that person’s identity private. I have been made to understand, however, that the acquisition of these papers occurred legally and above-board. I was also made to understand that this was a private initiative, not something orchestrated by any intelligence community. In other words, it wasn’t an ‘op.’
</t>
  </si>
  <si>
    <t xml:space="preserve">Author: Keith Basterfield
Source: Unidentified Aerial Phenomena - Scientific Research
Link: https://ufos-scientificresearch.blogspot.com/2019/06/notes-on-2002-meeting-between-dr-eric.html
Title: Notes on a 2002 meeting between Dr Eric Davis and Admiral Thomas Wilson: the source of the Grant Cameron document speaks out
Date: June 12 2019
Keith Basterfield writes: In recent days, there had been much discussion about a document, held by Canadian researcher Grant Cameron, which purports to be a set of notes, concerning a 16 October 2002 meeting between Dr Eric Davis and US Admiral Thomas R Wilson. A copy of this document was uploaded, anonymously to the Internet, on 20 April 2019 according to the date stamp.
This individual wishes it to be known that he had nothing to do with the dropping of the document onto the Internet. He was just as surprised as everybody else when it dropped, as he thought it was some time off. He also, has no idea who dropped it on the net, or who sent it to Richard Dolan. He states, it wasn't him.
My source says, categorically, that Grant Cameron did not drop the document either. My source adds, that he would neither confirm nor deny, that additional documents were given to Grant Cameron.
</t>
  </si>
  <si>
    <t>Keith Basterfield</t>
  </si>
  <si>
    <t>PAL.EXPEDI.MOUNT-VIDEOD-MP4-0000001-JONEST</t>
  </si>
  <si>
    <t>Expedition</t>
  </si>
  <si>
    <t>PAL.UFOL.RESUFO-VIDEOR-MP4-0000001-SANTILLI</t>
  </si>
  <si>
    <t>Alien Autopsy + The Ray Santilli film</t>
  </si>
  <si>
    <t>Alien Autopsy (Ray Santilli - 1995).mp4</t>
  </si>
  <si>
    <t>https://avalonlibrary.net/Admiral_Wilson_document/Alien%20Autopsy%20%2B%20The%20Ray%20Santilli%20film/Alien%20Autopsy%20%28Ray%20Santilli%20-%201995%29.mp4</t>
  </si>
  <si>
    <t>Ray Santilli</t>
  </si>
  <si>
    <t>Duration: 00:16:41
Footage shot in 1947 of two entities appearing to be dissected and tissue samples being removed for later analysis. 
Ray Santilli is the Managing Director of the Merlin Group, a film production company based in London. Whilst researching some archive film of the late Elvis Presley in 1993, Santilli claims that he 'stumbled' across some film footage allegedly depicling scenes from the Roswell crash site and subsequent autopsies of the dead alien entities.</t>
  </si>
  <si>
    <t>BUFORA_UFO_Times_special-report_The_Santilli_Roswell_film.pdf</t>
  </si>
  <si>
    <t>https://avalonlibrary.net/Admiral_Wilson_document/Alien%20Autopsy%20%2B%20The%20Ray%20Santilli%20film/BUFORA_UFO_Times_special-report_The_Santilli_Roswell_film.pdf</t>
  </si>
  <si>
    <t>Magazine article</t>
  </si>
  <si>
    <t>Mike Wootten</t>
  </si>
  <si>
    <t>See also Avalon library directory https://avalonlibrary.net/BUFORA - British_UFO_Research_Association/BUFORA - 1989-1997_UFO_Times and Issue 36 Jul/Aug 1995 page 16 for an article by Philip Mantle</t>
  </si>
  <si>
    <t>https://avalonlibrary.net/BUFORA - British_UFO_Research_Association/BUFORA - 1989-1997_UFO_Times</t>
  </si>
  <si>
    <t>From the BUFORA July/August 1995 UFO Times:
Santilli claimed he had flown to the USA to research a documentary on the late Elvis Presley. In order to do this he had traced a veteran camerman who was one of, if not, the first person ever to film Elvis live on stage. Santilli purchased some archive film of Elvis from the man in question and retured to his hotel happy with the film he had obtained. Before flying back to England he was telephoned at his hotel by the camennan in question who asked him to go and see him before he left as he had something even more interesting to show him. Santilli agreed but this time it was not film of Elvis but of the UFO crash at Roswell in 1947. Santilli eventually agreed to purchase the frlm for cash, the exact some on money involved I do not know. Having purchased the film he retumed with it to England.</t>
  </si>
  <si>
    <t>1 - I92PhNC.jpg</t>
  </si>
  <si>
    <t>2 - jUxz5YL.jpg</t>
  </si>
  <si>
    <t>3 - yznBicb.jpg</t>
  </si>
  <si>
    <t>4 - znOLORh.jpg</t>
  </si>
  <si>
    <t>5 - 58xgIEN.jpg</t>
  </si>
  <si>
    <t>6 - QqfCosO.jpg</t>
  </si>
  <si>
    <t>7 - TRPnbEv.jpg</t>
  </si>
  <si>
    <t>8 - 8cNzEqj.jpg</t>
  </si>
  <si>
    <t>9 - jDy5ctE.jpg</t>
  </si>
  <si>
    <t>10 - 5fhaqSi.jpg</t>
  </si>
  <si>
    <t>11 - oScbs6U.jpg</t>
  </si>
  <si>
    <t>Emails</t>
  </si>
  <si>
    <t>File_format</t>
  </si>
  <si>
    <t xml:space="preserve">File_type </t>
  </si>
  <si>
    <t>PAL.UFOL.RESUFO-IMG-0000027-DAVISMEMO</t>
  </si>
  <si>
    <t>PAL.UFOL.RESUFO-IMG-0000028-DAVISMEMO</t>
  </si>
  <si>
    <t>PAL.UFOL.RESUFO-IMG-0000029-DAVISMEMO</t>
  </si>
  <si>
    <t>PAL.UFOL.RESUFO-IMG-0000030-DAVISMEMO</t>
  </si>
  <si>
    <t>PAL.UFOL.RESUFO-IMG-0000031-DAVISMEMO</t>
  </si>
  <si>
    <t>PAL.UFOL.RESUFO-IMG-0000032-DAVISMEMO</t>
  </si>
  <si>
    <t>PAL.UFOL.RESUFO-IMG-0000033-DAVISMEMO</t>
  </si>
  <si>
    <t>PAL.UFOL.RESUFO-IMG-0000034-DAVISMEMO</t>
  </si>
  <si>
    <t>PAL.UFOL.RESUFO-IMG-0000035-DAVISMEMO</t>
  </si>
  <si>
    <t>PAL.UFOL.RESUFO-IMG-0000036-DAVISMEMO</t>
  </si>
  <si>
    <t>PAL.UFOL.RESUFO-IMG-0000037-DAVISMEMO</t>
  </si>
  <si>
    <t>Document: Memorandum
From: Eric Davis, NIDS
To: Bob Bigelow
CC: Colm Kelleher, NIDS
Date: March 23 2001
Subject: Revision of Memo 2/23/01: Kit Green's professional evaluation of the "Alien Autopsy (from the Roswell Incident)" Film/Video and other related information
Memorandum page 1</t>
  </si>
  <si>
    <t>NIDS: The National Institute for Discovery Science was a privately financed research organization based in Las Vegas, Nevada, USA, and operated from 1995 to 2004. It was founded in 1995 by real-estate developer Robert Bigelow, who set it up to research and advance serious study of various fringe science and paranormal topics, most notably ufology.</t>
  </si>
  <si>
    <t>https://avalonlibrary.net/Admiral_Wilson_document/Alien%20Autopsy%20%2B%20The%20Ray%20Santilli%20film/Emails/1%20-%20I92PhNC.jpg</t>
  </si>
  <si>
    <t>https://avalonlibrary.net/Admiral_Wilson_document/Alien%20Autopsy%20%2B%20The%20Ray%20Santilli%20film/Emails/2%20-%20jUxz5YL.jpg</t>
  </si>
  <si>
    <t>Document: Memorandum
From: Eric Davis, NIDS
To: Bob Bigelow
CC: Colm Kelleher, NIDS
Date: March 23 2001
Subject: Revision of Memo 2/23/01: Kit Green's professional evaluation of the "Alien Autopsy (from the Roswell Incident)" Film/Video and other related information
Memorandum page 2</t>
  </si>
  <si>
    <t>Document: Memorandum
From: Eric Davis, NIDS
To: Bob Bigelow
CC: Colm Kelleher, NIDS
Date: March 23 2001
Subject: Revision of Memo 2/23/01: Kit Green's professional evaluation of the "Alien Autopsy (from the Roswell Incident)" Film/Video and other related information
Memorandum page 3</t>
  </si>
  <si>
    <t>https://avalonlibrary.net/Admiral_Wilson_document/Alien%20Autopsy%20%2B%20The%20Ray%20Santilli%20film/Emails/3%20-%20yznBicb.jpg</t>
  </si>
  <si>
    <t>Document: Memorandum
From: Eric Davis, NIDS
To: Bob Bigelow
CC: Colm Kelleher, NIDS
Date: March 23 2001
Subject: Revision of Memo 2/23/01: Kit Green's professional evaluation of the "Alien Autopsy (from the Roswell Incident)" Film/Video and other related information
Memorandum page 4 labelled Appendix, contains:
Email #1 Kit Green to Eric Davis dated February 23 2001. Kit Green appends answers in capitals to Colm Kelleher questions</t>
  </si>
  <si>
    <t>Document: Memorandum
From: Eric Davis, NIDS
To: Bob Bigelow
CC: Colm Kelleher, NIDS
Date: March 23 2001
Subject: Revision of Memo 2/23/01: Kit Green's professional evaluation of the "Alien Autopsy (from the Roswell Incident)" Film/Video and other related information
Memorandum page 5, contains:
Email #1 (continued) Kit Green to Eric Davis dated February 23 2001. Kit Green appends answers in capitals to Colm Kelleher questions</t>
  </si>
  <si>
    <t>https://avalonlibrary.net/Admiral_Wilson_document/Alien%20Autopsy%20%2B%20The%20Ray%20Santilli%20film/Emails/4%20-%20znOLORh.jpg</t>
  </si>
  <si>
    <t>https://avalonlibrary.net/Admiral_Wilson_document/Alien%20Autopsy%20%2B%20The%20Ray%20Santilli%20film/Emails/5%20-%2058xgIEN.jpg</t>
  </si>
  <si>
    <t>Document: Memorandum
From: Eric Davis, NIDS
To: Bob Bigelow
CC: Colm Kelleher, NIDS
Date: March 23 2001
Subject: Revision of Memo 2/23/01: Kit Green's professional evaluation of the "Alien Autopsy (from the Roswell Incident)" Film/Video and other related information
Memorandum page 6, contains:
Email #1 (continued) Kit Green to Eric Davis dated February 23 2001. Kit Green appends answers in capitals to Colm Kelleher questions</t>
  </si>
  <si>
    <t>https://avalonlibrary.net/Admiral_Wilson_document/Alien%20Autopsy%20%2B%20The%20Ray%20Santilli%20film/Emails/6%20-%20QqfCosO.jpg</t>
  </si>
  <si>
    <t>https://avalonlibrary.net/Admiral_Wilson_document/Alien%20Autopsy%20%2B%20The%20Ray%20Santilli%20film/Emails/7%20-%20TRPnbEv.jpg</t>
  </si>
  <si>
    <t>Document: Memorandum
From: Eric Davis, NIDS
To: Bob Bigelow
CC: Colm Kelleher, NIDS
Date: March 23 2001
Subject: Revision of Memo 2/23/01: Kit Green's professional evaluation of the "Alien Autopsy (from the Roswell Incident)" Film/Video and other related information
Memorandum page 7, contains:
Email #1 (continued) Kit Green to Eric Davis dated February 23 2001. Kit Green appends answers in capitals to Colm Kelleher questions. Includes additional questions from Eric Davis referencing a January 07 email</t>
  </si>
  <si>
    <t>https://avalonlibrary.net/Admiral_Wilson_document/Alien%20Autopsy%20%2B%20The%20Ray%20Santilli%20film/Emails/8%20-%208cNzEqj.jpg</t>
  </si>
  <si>
    <t>Document: Memorandum
From: Eric Davis, NIDS
To: Bob Bigelow
CC: Colm Kelleher, NIDS
Date: March 23 2001
Subject: Revision of Memo 2/23/01: Kit Green's professional evaluation of the "Alien Autopsy (from the Roswell Incident)" Film/Video and other related information
Memorandum page 8, contains:
Email #1 (continued) Kit Green to Eric Davis dated February 23 2001. Kit Green appends answers in capitals to Eric Davis questions</t>
  </si>
  <si>
    <t>https://avalonlibrary.net/Admiral_Wilson_document/Alien%20Autopsy%20%2B%20The%20Ray%20Santilli%20film/Emails/9%20-%20jDy5ctE.jpg</t>
  </si>
  <si>
    <t xml:space="preserve">Document: Memorandum
From: Eric Davis, NIDS
To: Bob Bigelow
CC: Colm Kelleher, NIDS
Date: March 23 2001
Subject: Revision of Memo 2/23/01: Kit Green's professional evaluation of the "Alien Autopsy (from the Roswell Incident)" Film/Video and other related information
Memorandum page 9, contains:
Email #1 (continued) Kit Green to Eric Davis dated February 23 2001. Kit Green appends answers in capitals to Eric Davis questions (end)
Email #2: Kit Green to Eric Davis dated February 21 2001 (end)
Email #3: Kit Green to Eric Davis dated January 07 2001 - Subject: Re autopsy. </t>
  </si>
  <si>
    <t>https://avalonlibrary.net/Admiral_Wilson_document/Alien%20Autopsy%20%2B%20The%20Ray%20Santilli%20film/Emails/10%20-%205fhaqSi.jpg</t>
  </si>
  <si>
    <t>Document: Memorandum
From: Eric Davis, NIDS
To: Bob Bigelow
CC: Colm Kelleher, NIDS
Date: March 23 2001
Subject: Revision of Memo 2/23/01: Kit Green's professional evaluation of the "Alien Autopsy (from the Roswell Incident)" Film/Video and other related information
Memorandum page 10, contains:
Email #3: Kit Green to Eric Davis dated January 07 2001 - Subject: Re autopsy. Kit replies on his bullet point 2. "the body was not human." and his bullet point 6. "...but the brain was abnormal in terms of human anatomy."
Email #4: Kit Green to Hal Puthoff dated August 05 1999</t>
  </si>
  <si>
    <t>https://avalonlibrary.net/Admiral_Wilson_document/Alien%20Autopsy%20%2B%20The%20Ray%20Santilli%20film/Emails/11%20-%20oScbs6U.jpg</t>
  </si>
  <si>
    <t>Document: Memorandum
From: Eric Davis, NIDS
To: Bob Bigelow
CC: Colm Kelleher, NIDS
Date: March 23 2001
Subject: Revision of Memo 2/23/01: Kit Green's professional evaluation of the "Alien Autopsy (from the Roswell Incident)" Film/Video and other related information
Memorandum page 11, contains:
Email #4: Hal Puthoff to Kit Green dated July 31 1999</t>
  </si>
  <si>
    <t>Memorandum</t>
  </si>
  <si>
    <t>MEMO</t>
  </si>
  <si>
    <t>Alien_Autopsy_Proof_email_communication.pdf</t>
  </si>
  <si>
    <t xml:space="preserve">
Document: Memorandum
From: Eric Davis, NIDS
To: Bob Bigelow
CC: Colm Kelleher, NIDS
Date: March 23 2001
Subject: Revision of Memo 2/23/01: Kit Green's professional evaluation of the "Alien Autopsy (from the Roswell Incident)" Film/Video and other related information
Between Spring 1999 and the date of the memorandum Eric Davis, Colm Kelleher and Hal Puthoff undertook a series of back and forth conversations with Kit Green regarding the Roswell Incident aliens, their bodies, the crash retrieval program, the Santilli alien autopsy film/video. During the communications Kit Green confirmed that there were numerous anatomical anomalies suggesting that these entities were not human, that tissue samples would hypothetically be held at Walter Reed - Armed Forces Institute of Pathology (AFIP) and that the bodies shown to him in photographs were the same as those seen in the film. His expertise in the area of pathology also allowed him to determine that the pathology reports he'd seen were genuine and consistent with reports of that nature.</t>
  </si>
  <si>
    <t>https://avalonlibrary.net/Admiral_Wilson_document/Alien%20Autopsy%20%2B%20The%20Ray%20Santilli%20film/Emails/Alien_Autopsy_Proof_email_communication.pdf</t>
  </si>
  <si>
    <t>PAL.UFOL.RESUFO-ZIP-0000002-AUTOPSYEMAILS</t>
  </si>
  <si>
    <t>Zipped archive of folder contents contains 11 email image files</t>
  </si>
  <si>
    <t>Alien Autopsy Proof  Email Communication.zip</t>
  </si>
  <si>
    <t xml:space="preserve">https://avalonlibrary.net/Admiral_Wilson_document/Alien Autopsy %20B The Ray Santilli film/Emails/Alien Autopsy Proof Email Communications.zip </t>
  </si>
  <si>
    <t>https://avalonlibrary.net/Admiral_Wilson_document/Alien%20Autopsy%20%2B%20The%20Ray%20Santilli%20film/Cameraman_JB_statement_Continuum_magazine_%234_1995_%28page_19%29/Cameraman_JB_statement_1995.pdf</t>
  </si>
  <si>
    <t>Cameraman_JB_statement_Continuum_magazine_#4_1995_(page_19)</t>
  </si>
  <si>
    <t>MAGAZI</t>
  </si>
  <si>
    <t>Cameraman_JB_statement_1995.pdf</t>
  </si>
  <si>
    <t>Author: Mike Wootten
Publication: BUFORA - UFO Times 
Issue: Smmer 1995
Title: The Santilli Roswell Film: Fact or Fiction?
Date: Summer 1995
Article discusses what may or may not be genuine regarding the film and states that BUFORA will continue to keep an open mind until further research has been undertaken. (See additional information and librarian notes.)</t>
  </si>
  <si>
    <t>Continuum magazine</t>
  </si>
  <si>
    <t xml:space="preserve">Publication: Continuum magazine
Issue: Vol IV, No. 4 - page/s 19-20
Title: The cameraman's story
Date: Summer 1995
Dutch newspaper 'De Telegraaf in Amsterdam received a copy of a written statement from the cameraman 'JB' near Cleveland for further evaluation of the 'ROSWELL films' case.
(Selected extracts from 'JB's' statement follow):
I was assigned to Intelligence, reporting to the Assistant Chief of Air Staff. I was moved around, depending on the assignment. During my time, | filmed a great deal including the tests at White Sands (Manhanan project/Trinity). I remember very clearly receiving the call to go to White Sands (Roswell). I had not long returned from St. Louis, Missouri where I had filmed the new Ramjet ("Little Henry"). it was June Ist when McDonald asked me to report to General McMullan for a special assignment. McMullan was straighto the point, no messing. I was ordered to a crash site just south-west of Socorro. lt was urgent and my brief was to film everything in sight, not to leave the debris until it had been removed and I was to have access to all areas of the site. 
I flew out from Andrews with sixteen other officers and personnel, mostly medical. We arrived at Wright Patterson and collected more men and equipment. From there, we flew to Roswell on a C54. When we got to Roswell, we were transported by road to the site. When we arrived, the site had already been cordoned off After three days, a full team from Washington came down and the decision was taken to move the craft. The first two Autopsy's took place in July 1947. After filming, I had several hundred reels. I separated problem reels which required special attention in processing (these I would do later). 
The first batch was sent through to Washington and I processed the remainder a few days later. Once the remaining reels had been processed, I contacted Washington to alrange collection of the final batch. lncredibly, they never came to collect or alrange transportation for them. I called many times and then just gave up. The footage has remained with me ever since. In May of 1949, l was asked to film the third Autopsy.
</t>
  </si>
  <si>
    <t>See also Nexus Magazine Vol 3 No. 6 October - November 1996 article by Michael Hesemann - page 61 - 66 (continued on page 90) 'The Alien Autopsy Film: Facts vs armchair research'</t>
  </si>
  <si>
    <t xml:space="preserve">Other references of interest:
JB interview broadcast on December 19, 1996, Japanese based, Fuji TV: http://www.ufoevidence.org/Cases/CaseSubarticle.asp?ID=847
</t>
  </si>
  <si>
    <t>Researchers conclude that the Santilli 'Roswell' footage is not a hoax. They claim that the alien in the autopsy room was retrieved not from the Roswell crash site but from another, earlier crash near Socorro, New Mexico, 1947.
JB confirmed he had learnt of the crash on Ist June 1947-which dates the event back to the late hours of 31st May 1947. Date, location and everything we see on the film didn't fit with Roswell. Conclusion: it was a different event.
The camera handling seen on the autopsy film indicates the use of a small, lightweight camera with fixed lenses (therefore, the out-of-focus close-ups), like the 16-mm Bell &amp; Howell Filmo Camera used by US military cameramen in the '40s - the camera the cameraman 'JN' claims he used.
Leaders of 16 mm film were sent to Kodak Hollywood, London and Copenhagen and turned out to bear the symbols (a square and a triangle) used by Kodak either in 1947 or in 1967.  Two segments with three frames each, one clearly showing the autopsy room, were given to Bob Shell, editor of Shutterbug magazine and also a phototechnical consultant for the FBI and the US courts. After a careful physical analysis, Shell confirmed the segments to be pre-1956 16-mm film. In 1956 Kodak changed its film-base from acetate-propionate to triacetate, and the samples were clearly on acetate-propionate film. The film type was Super XX-Panchromatic Safety Film, a high-speed film used for indoor filming but which had a life-span of no more than two years, when cosmic radiation would cause a 'fogging' of the material. Shell is sure the film was exposed and developed within two years. This, at least, dates the film as pre-1958.
Ray Santilli already insisted on 5th May 1995 that the autopsies had been filmed on 1st and 2nd July 1947, and that the recovery had taken place "in the beginning of June"--one month too early for Roswell.</t>
  </si>
  <si>
    <t>Crash Retrieval footage - The Roswell I-Beam 1.jpg</t>
  </si>
  <si>
    <t>Crash Retrieval footage - The Roswell I-Beam 2.jpg</t>
  </si>
  <si>
    <t>Crash Retrieval footage - The Roswell I-Beam 3.jpg</t>
  </si>
  <si>
    <t>Crash Retrieval footage - The Roswell I-Beam 4.jpg</t>
  </si>
  <si>
    <t>Crash Retrieval footage - The Roswell I-Beam 5.jpg</t>
  </si>
  <si>
    <t>Crash Retrieval footage - The Roswell I-Beam double filtered.avi</t>
  </si>
  <si>
    <t>Crash Retrieval footage - The Roswell I-Beam filtered.avi</t>
  </si>
  <si>
    <t>Crash retrieval footage - cleaned images + video.zip</t>
  </si>
  <si>
    <t xml:space="preserve">Crash retrieval footage 1947 </t>
  </si>
  <si>
    <t>avi</t>
  </si>
  <si>
    <t>PAL.UFOL.RESUFO-IMG-0000038-DEBRISFOOTAGE</t>
  </si>
  <si>
    <t>PAL.UFOL.RESUFO-IMG-0000039-DEBRISFOOTAGE</t>
  </si>
  <si>
    <t>PAL.UFOL.RESUFO-IMG-0000040-DEBRISFOOTAGE</t>
  </si>
  <si>
    <t>PAL.UFOL.RESUFO-IMG-0000041-DEBRISFOOTAGE</t>
  </si>
  <si>
    <t>PAL.UFOL.RESUFO-IMG-0000042-DEBRISFOOTAGE</t>
  </si>
  <si>
    <t>https://avalonlibrary.net/Admiral_Wilson_document/Crash%20retrieval%20footage%201947%20/Crash%20Retrieval%20footage%20-%20The%20Roswell%20I-Beam%201.jpg</t>
  </si>
  <si>
    <t>https://avalonlibrary.net/Admiral_Wilson_document/Crash%20retrieval%20footage%201947%20/Crash%20Retrieval%20footage%20-%20The%20Roswell%20I-Beam%202.jpg</t>
  </si>
  <si>
    <t>https://avalonlibrary.net/Admiral_Wilson_document/Crash%20retrieval%20footage%201947%20/Crash%20Retrieval%20footage%20-%20The%20Roswell%20I-Beam%203.jpg</t>
  </si>
  <si>
    <t>https://avalonlibrary.net/Admiral_Wilson_document/Crash%20retrieval%20footage%201947%20/Crash%20Retrieval%20footage%20-%20The%20Roswell%20I-Beam%204.jpg</t>
  </si>
  <si>
    <t>https://avalonlibrary.net/Admiral_Wilson_document/Crash%20retrieval%20footage%201947%20/Crash%20Retrieval%20footage%20-%20The%20Roswell%20I-Beam%205.jpg</t>
  </si>
  <si>
    <t>By the end of July 1995, Santilli released the full story of the cameraman JB confirmed he had learnt of the crash on Ist June 1947-which dates the event back to the late hours of 31st May 1947. Date, location and everything we see on the film didn't fit with Roswell. Conclusion: it was a different event. most likely the Socorro crash site</t>
  </si>
  <si>
    <t>File naming with 'Roswell' maintained but this is most probably from the Socorro crash site LZ2 (landing zone 2)</t>
  </si>
  <si>
    <t xml:space="preserve">The Santilli footage showing metal samples was analysed by Dennis W, Murphy, who has an Academy of Science degree in marine diving technology and welding and has studied all types of metalwork. Master Sergeant Bob Allen, USAF security coordinator at a top-secret research facility near Tonapah, Nevada, recognised the panels on the film: "The army came, after many years, to the conclusion that the beings had taken the boxes out with them because they were waiting lD be picked up. Each panel was constructed for each of the ETs individually. They could be fitted into slots in various apparatus. The entire system-propulsion, navigation, everything-&lt;ould be started and controlled by these panels. We tried it !Do, but our brain frequency was not fast enough to operate them." According to Allen, they were presented, together with other "alien hardware", every 10 years at the Lawrence Livermore Laboratories for examination as the basis of latest state-of-the-art science." This was confirmed by a USAF engineer, working for Sandia Laboratories in Albuquerque, who identified them as some kind of "biofeedback computers responding to neural impulses"." "We
learned how to feed information into them, but we were not able to get information out of them," he added. 
The hieroglyphs belong to the same 'family' as the many different Semitic alphabets-Aramaic, Sabaeic, Samaritan, Hebrew, Protocanaanitic, Nabataeic and Arabic-which all originate from the hieroglyphic alphabet, one of the four main groups of Egyptian hieroglyphs (the others being two- and three-syllable signs and ideograms).
</t>
  </si>
  <si>
    <t>PAL.UFOL.RESUFO-VIDEOR-AVI-0000001-IBEAM</t>
  </si>
  <si>
    <t>PAL.UFOL.RESUFO-VIDEOR-AVI-0000002-IBEAM</t>
  </si>
  <si>
    <t>https://avalonlibrary.net/Admiral_Wilson_document/Crash retrieval footage 1947/Crash Retrieval footage - The Roswell I-Beam double filtered.avi</t>
  </si>
  <si>
    <t>https://avalonlibrary.net/Admiral_Wilson_document/Crash retrieval footage 1947/Crash Retrieval footage - The Roswell I-Beam filtered.avi</t>
  </si>
  <si>
    <t>PAL.UFOL.RESUFO-VIDEOR-MP4-0000002-HANGERALIEN</t>
  </si>
  <si>
    <t>https://avalonlibrary.net/Admiral_Wilson_document/Crash retrieval footage 1947/Crash retrieval footage - cleaned images + video.zip</t>
  </si>
  <si>
    <t>Hanger footage of alien body (1947).mp4</t>
  </si>
  <si>
    <t>PAL.UFOL.RESUFO-ZIP-0000003-RETRIEVAL</t>
  </si>
  <si>
    <t>Zipped archive of folder contents contains 5 image files and 2 video files (avi)</t>
  </si>
  <si>
    <t>https://avalonlibrary.net/Admiral_Wilson_document/Crash%20retrieval%20footage%201947%20/Hanger%20footage%20of%20alien%20body%20%281947%29.mp4</t>
  </si>
  <si>
    <t>Footage taken from one of the crash sites in 1947</t>
  </si>
  <si>
    <t>PARANO</t>
  </si>
  <si>
    <t>Mythology &amp; Folklore</t>
  </si>
  <si>
    <t>MYFOLK</t>
  </si>
  <si>
    <t>Shamanism</t>
  </si>
  <si>
    <t>SHAMAN</t>
  </si>
  <si>
    <t>Transpersonal Psychology</t>
  </si>
  <si>
    <t>Freemasonry</t>
  </si>
  <si>
    <t>MASON</t>
  </si>
  <si>
    <t>ESOT</t>
  </si>
  <si>
    <t>Controlled Remote Viewing session</t>
  </si>
  <si>
    <t>RVIEWC</t>
  </si>
  <si>
    <t>CIA Central Intelligence Agency released file</t>
  </si>
  <si>
    <t>RELCIA</t>
  </si>
  <si>
    <t>Controlled Remote Viewing research</t>
  </si>
  <si>
    <t>RESCRV</t>
  </si>
  <si>
    <t>PAL.UFOL.RESCRV-AUDIOB-MP3-0000001-BUCHANAN</t>
  </si>
  <si>
    <t>CIA document release</t>
  </si>
  <si>
    <t>PAL.UFOL.RESCRV-VIDEOB-MP4-0000001-BUCHANAN</t>
  </si>
  <si>
    <t>PAL.UFOL.RVIEWC-RELCIA-PDF-0000001-BUCHANAN</t>
  </si>
  <si>
    <t>Video broadcast</t>
  </si>
  <si>
    <t>Linda Moulton Howe/Lyn Buchanan/KGRA Radio</t>
  </si>
  <si>
    <t># 8---9-17-15-Linda_Moulton_Howe_w_Lyn-Buchanan-Controlled-Remote-Viewer-Rendlesham_Forest.mp3</t>
  </si>
  <si>
    <t>https://avalonlibrary.net/Rendlesham_Forest_incident_1980/%23%208---09-17-15-Linda_Moulton_Howe_w_Lyn-Buchanan-Controlled-Remote-Viewer-Rendlesham_Forest.mp3</t>
  </si>
  <si>
    <t>Lyn Buchanan 1986-07-14 - CRV training Rendlesham Forest incident session.pdf</t>
  </si>
  <si>
    <t>https://avalonlibrary.net/Rendlesham_Forest_incident_1980/Lyn%20Buchanan%201986-07-14%20-%20CRV%20training%20Rendlesham%20Forest%20incident%20session.pdf</t>
  </si>
  <si>
    <t>Highly recommended that for a better understanding on how to interpret these notes is to listen to the 2015 Phenomenon Radio interview here:  https://avalonlibrary.net/Rendlesham_Forest_incident_1980/%23%208---09-17-15-Linda_Moulton_Howe_w_Lyn-Buchanan-Controlled-Remote-Viewer-Rendlesham_Forest.mp3</t>
  </si>
  <si>
    <t xml:space="preserve">Document No.: CIA-RDP96-00789R001400560001-5
Released: August 08 2008
Subject: Remote Viewing Session Data
Location: Fort Meade
Date: July 14 1986
Target: 136649, 215216
Remote Viewer: LB (Lyn Buchanan)
Interviewer: ED (Ed Dames)
Actual site: Rendlesham Forest Incident
</t>
  </si>
  <si>
    <t>DIA - Defence Intelligence Agency/Lyn Buchanan</t>
  </si>
  <si>
    <t>https://avalonlibrary.net/Rendlesham_Forest_incident_1980/%23%208%20-%2009-17-15%20Linda_Moulton_Howe_w_Lyn_Buchanan_Controlled_Remote_Viewer_%28Rendlesham_Forest%29.mp4</t>
  </si>
  <si>
    <t># 8 - 09-17-15 Linda_Moulton_Howe_w_Lyn_Buchanan_Controlled_Remote_Viewer_(Rendlesham_Forest)</t>
  </si>
  <si>
    <t>PAL.UFOL.RESUFO-EBOOK-PDF-0000001-BRUNI</t>
  </si>
  <si>
    <t>There is also a copy of this book in the ebook section of the Avalon Library</t>
  </si>
  <si>
    <t>https://avalonlibrary.net/Rendlesham_Forest_incident_1980/Georgina%20Bruni%20-%20You%20Can%27t%20Tell%20the%20People.pdf</t>
  </si>
  <si>
    <t>Georgina Bruni - You Can't Tell the People.pdf</t>
  </si>
  <si>
    <t>Georhina Bruni</t>
  </si>
  <si>
    <t>PAL.UFOL.RESUFO-NEWSPA-PDF-0000002-SCOTTISHSUN</t>
  </si>
  <si>
    <t>Scottish Sun article May 05 2021.pdf</t>
  </si>
  <si>
    <t>https://avalonlibrary.net/Rendlesham_Forest_incident_1980/Scottish%20Sun%20article%20May%2005%202021.pdf</t>
  </si>
  <si>
    <t>Author: Georgina Bruni
Source: Internet Archive
Link: https://archive.org/details/youcanttellthepeoplethegeorginabruni
Title: You Can't Tell the People: The cover-up of Britain's Roswell
Publisher: PAN Books
ISBN: 9781447217558
ISBN 13: 9780330390217 
Page count: 453
Date: 2000
This is the casebook of the world's only officially recognized UFO encounter that took place in the UK in December 1980. Previous accounts of the Rendlesham Forest incident have been flawed: people with axes to grind and little access to primary sources and discreditable single eyewitness accounts. Georgina Bruni has had access to police, Ministry of Defence and US military sources and her casebook reveals fresh information on the incident and the possible alien encounter that ensued. It includes interviews with those involved as well as other never-before-reported incidents in the area. The casebook also reveals details of the aftermath and the harsh treatment meted out to those who wavered from the "don't ask, don't tell" line of officialdom.</t>
  </si>
  <si>
    <t>The mp4 is also available here: https://www.youtube.com/watch?v=klyYKSP3cHI&amp;ab_channel=Earthfiles</t>
  </si>
  <si>
    <t>Author: Nick Pope
Source: Internet Archive
Link: https://ia801000.us.archive.org/21/items/encounterinrendleshamforest/Encounter%20in%20Rendlesham%20Forest.pdf
Title: Encounter n Rendlesham Forest: The inside story of the world's best-documented UFO incident (First Edition)
Publisher: Thomas Dunne Books and St. Martin's Press, New York
ISBN: 978125003811-1 (Ebook)
ISBN: 978125003810-4 (Hardcover)
Page count: 344
Date: 2014
Authored with statements from John Burroughs , USAF (Ret.) and Jim Penniston, USAF (Ret.) the book also contains radar data and detailed physical evidence to back up the statements, including information about abnormally high radiation levels found at the landing site. All such claims are backed up by verifiable sources, such as formerly classified UK Ministry of Defence (MoD) documents obtained by informed and carefully targeted use of the Freedom of Information Act.</t>
  </si>
  <si>
    <t>PAL.UFOL.RESUFO-EBOOK-PDF-0000002-POPE</t>
  </si>
  <si>
    <t>Nick Pope/John Burroughs/Jim Penniston</t>
  </si>
  <si>
    <t>Over a series of three nights in December 1980 an extraordinary series of UFO incidents took place in Rendlesham Forest in the UK, next to two United States Air Force bases. This was not some vague sighting of lights in the sky, but a controlled landing and take-off. The UFO was tracked on military radar and left physical evidence at the landing site, including damage and scorch marks on the trees, indentations in the frozen ground, and abnormally high levels of radiation.
The UFO was seen by dozens of military witnesses, including the Deputy Base Commander. The object fired light beams at some of the men and, later, into the Weapons Storage Area, where some military personnel based there at the time allege that nuclear weapons were kept.
Encounter in Rendlesham Forest tells the extraordinary story of the world’s most compelling and best-evidenced UFO incident – a case that is more significant than the infamous Roswell Incident. Co-written by former UK government UFO investigator Nick Pope, with John Burroughs and Jim Penniston, the two military witnesses at the heart of these encounters, this disturbing and compelling book tells the inside story of what really happened, and lifts the lid on the true role played by government, the military and the intelligence community in relation to the UFO phenomenon.</t>
  </si>
  <si>
    <t>https://avalonlibrary.net/Rendlesham_Forest_incident_1980/Nick%20Pope%20-%20Encounter%20in%20Rendlesham%20Forest.pdf</t>
  </si>
  <si>
    <t>Nick Pope - Encounter in Rendlesham Forest.pdf</t>
  </si>
  <si>
    <t xml:space="preserve">Author: Emma Parry
Newspaper: Scottish Sun
Link: https://www.thescottishsun.co.uk/news/7066729/first-photos-britains-biggest-ufo-sighting-orb-woods/
Title: First ever ‘photos of Britain’s biggest UFO sighting show huge orb flying through woods with beam of light shooting out’
Date: May 05 2021
A set of photographs were sent to the Scottish Sun newspaper from an anonymous source. The Scottish Sun published seven of them. Veteran UFO researcher Philip Mantle remains uncertain on their real provenance until the type of camera and film used can be determined and the photos are subjected to closer scrutiny, to verify their authenticity. The alleged (unnamed) witness claims he was 200ft away from Colonel Charles Halt, deputy base commander of RAF Bentwaters, and his men, when he spotted the glowing orb. He said: "When I was younger, I was a poacher. I lived very close to Rendlesham Forest and frequently went poaching there. So back in 1980, 28 December, I was in the forest poaching. "Now bear this in mind, before this encounter I saw and heard a lot of strange things in that forest. I could tell you stories that would bend your bones, so every time I went poaching, I always took my camera always hoping to capture some evidence."
</t>
  </si>
  <si>
    <t>Scottish Sun newspaper</t>
  </si>
  <si>
    <t>The photos can be viewed here: https://avalonlibrary.net/?dir=Rendlesham_Forest_incident_1980/Scottish%20Sun%20newspaper%20Rendlesham%20photos%20May%202021</t>
  </si>
  <si>
    <t>Scottish Sun newspaper Rendlesham photos May 2021</t>
  </si>
  <si>
    <t>Rendlesham_1_Scottish_Sun_paper_2021.jpg</t>
  </si>
  <si>
    <t>Rendlesham_2_Scottish_Sun_paper_2021.jpg</t>
  </si>
  <si>
    <t>Rendlesham_3_Scottish_Sun_paper_2021.jpg</t>
  </si>
  <si>
    <t>Rendlesham_4_Scottish_Sun_paper_2021.jpg</t>
  </si>
  <si>
    <t>Rendlesham_5_Scottish_Sun_paper_2021.jpg</t>
  </si>
  <si>
    <t>Rendlesham_6_Scottish_Sun_paper_2021.jpg</t>
  </si>
  <si>
    <t>Rendlesham_7_Scottish_Sun_paper_2021.jpg</t>
  </si>
  <si>
    <t>PAL.UFOL.RESUFO-IMG-0000043-RENDLESHAM</t>
  </si>
  <si>
    <t>PAL.UFOL.RESUFO-IMG-0000044-RENDLESHAM</t>
  </si>
  <si>
    <t>PAL.UFOL.RESUFO-IMG-0000045-RENDLESHAM</t>
  </si>
  <si>
    <t>PAL.UFOL.RESUFO-IMG-0000046-RENDLESHAM</t>
  </si>
  <si>
    <t>PAL.UFOL.RESUFO-IMG-0000047-RENDLESHAM</t>
  </si>
  <si>
    <t>PAL.UFOL.RESUFO-IMG-0000048-RENDLESHAM</t>
  </si>
  <si>
    <t>PAL.UFOL.RESUFO-IMG-0000049-RENDLESHAM</t>
  </si>
  <si>
    <t>https://avalonlibrary.net/Rendlesham_Forest_incident_1980/Scottish%20Sun%20newspaper%20Rendlesham%20photos%20May%202021/Rendlesham_1_Scottish_Sun_paper_2021.jpg</t>
  </si>
  <si>
    <t>https://avalonlibrary.net/Rendlesham_Forest_incident_1980/Scottish%20Sun%20newspaper%20Rendlesham%20photos%20May%202021/Rendlesham_2_Scottish_Sun_paper_2021.jpg</t>
  </si>
  <si>
    <t>https://avalonlibrary.net/Rendlesham_Forest_incident_1980/Scottish%20Sun%20newspaper%20Rendlesham%20photos%20May%202021/Rendlesham_3_Scottish_Sun_paper_2021.jpg</t>
  </si>
  <si>
    <t>https://avalonlibrary.net/Rendlesham_Forest_incident_1980/Scottish%20Sun%20newspaper%20Rendlesham%20photos%20May%202021/Rendlesham_4_Scottish_Sun_paper_2021.jpg</t>
  </si>
  <si>
    <t>https://avalonlibrary.net/Rendlesham_Forest_incident_1980/Scottish%20Sun%20newspaper%20Rendlesham%20photos%20May%202021/Rendlesham_5_Scottish_Sun_paper_2021.jpg</t>
  </si>
  <si>
    <t>https://avalonlibrary.net/Rendlesham_Forest_incident_1980/Scottish%20Sun%20newspaper%20Rendlesham%20photos%20May%202021/Rendlesham_6_Scottish_Sun_paper_2021.jpg</t>
  </si>
  <si>
    <t>https://avalonlibrary.net/Rendlesham_Forest_incident_1980/Scottish%20Sun%20newspaper%20Rendlesham%20photos%20May%202021/Rendlesham_7_Scottish_Sun_paper_2021.jpg</t>
  </si>
  <si>
    <t>Published photo appears to show an orb between the trees</t>
  </si>
  <si>
    <t>Published photo appears to show a beam of light being emitted from a glowing orb</t>
  </si>
  <si>
    <t>Published photo shows an orb between the trees at a lower elevation</t>
  </si>
  <si>
    <t>Published photo shows an orb between the trees at a lower elevation similar to photo 3 but set further left suggesting movement</t>
  </si>
  <si>
    <t>Published photo appears to show a beam of light being emitted from a glowing orb, similar to photo 1</t>
  </si>
  <si>
    <t>Anonymous source/Scottish Sun newspaper</t>
  </si>
  <si>
    <t>Forestry Commission Rendlesham Forest UFO Trail sign</t>
  </si>
  <si>
    <t>Unknown/Scottish Sun newspaper</t>
  </si>
  <si>
    <t>Scottish Sun newspaper Rendlesham photos May 2021.zip</t>
  </si>
  <si>
    <t>https://avalonlibrary.net/Rendlesham_Forest_incident_1980/Scottish%20Sun%20newspaper%20Rendlesham%20photos%20May%202021/Scottish Sun newspaper Rendlesham photos May 2021.zip</t>
  </si>
  <si>
    <t>PAL.UFOL.RESUFO-ZIP-0000004-SCOTTISHSUN</t>
  </si>
  <si>
    <t xml:space="preserve">Zipped archive of folder contents contains 7 image files </t>
  </si>
  <si>
    <t>Training manual</t>
  </si>
  <si>
    <t>TRAINM</t>
  </si>
  <si>
    <r>
      <t xml:space="preserve">Conference organiser: Ozark Mountain Publishing
Presenter: Linda Moulton Howe
Subject: Symbols and Binary Code in High Strangeness Phenomena
Date: April, 2016
Duration: 02:27:12
29th Annual Ozark Mountain UFO Conference took place from April 8-10, 2016 at the Inn of the Ozarks in Eureka Springs, Arkansas.
Linda Moulton Howe gave her Keynote Presentation </t>
    </r>
    <r>
      <rPr>
        <i/>
        <sz val="10"/>
        <color theme="1"/>
        <rFont val="Courier New"/>
        <family val="3"/>
      </rPr>
      <t>Symbols and Binary Code in High Strangeness Phenomena</t>
    </r>
    <r>
      <rPr>
        <sz val="10"/>
        <color theme="1"/>
        <rFont val="Courier New"/>
        <family val="3"/>
      </rPr>
      <t xml:space="preserve"> at the 2016 Ozark Mountain UFO Conference in Eureka Springs, Arkansas. Over decades there have been reports of highly strange phenomena around the world that involve symbols on unidentified aerial craft. Some of those high strangeness cases have also included binary code that has been translated. Linda compares symbols and binary code translations in cases that have ranged over time from the 1800s to current day</t>
    </r>
  </si>
  <si>
    <t>Linda Moulton Howe/Ozark Mountain Publishing</t>
  </si>
  <si>
    <t>https://avalonlibrary.net/Rendlesham_Forest_incident_1980/Linda%20Moulton%20Howe%20-%20Symbols%20and%20Binary%20Code%20in%20High%20Strangeness%20Phenomena%202016.mp4</t>
  </si>
  <si>
    <t>Linda Moulton Howe - Symbols and Binary Code in High Strangeness Phenomena 2016.mp4</t>
  </si>
  <si>
    <t>PAL.UFOL.RESUFO-VIDEOP-MP4-0000003-MOULTONHOWE</t>
  </si>
  <si>
    <t>PAL.UFOL.RESUFO-VIDEOP-MP4-0000004-MOULTONHOWE</t>
  </si>
  <si>
    <t>Linda Moulton Howe discusses Bentwaters - MUFON 41st International Symposium July 2010.mp4</t>
  </si>
  <si>
    <t>Linda Moulton Howe/MUFON - Mutual UFO Network</t>
  </si>
  <si>
    <t>https://avalonlibrary.net/Rendlesham_Forest_incident_1980/Linda%20Moulton%20Howe%20discusses%20Bentwaters%20-%20MUFON%2041st%20International%20Symposium%20July%202010.mp4</t>
  </si>
  <si>
    <t>MUFON is a Colorado-based international non-profit organization whose mission is the analytical and scientific investigation of the UFO phenomenon for the benefit of humanity. The four day symposium held in Denver at the Marriott Denver Tech Center from July 22 - 25 featured a dozen speakers including: Linda Moulton Howe - The December 1980 RAF Bentwaters incident, Budd Hopkins - Ongoing UFO Abduction Cases, Richard Dolan - Life After Disclosure and Nick Redfern - the Crop Circle Phenomenon.
The theme of the symposium is "The Cutting Edge of UFO Investigations" and how disclosure will impact our society.</t>
  </si>
  <si>
    <t>Linda Moulton Howe w John Burroughs - UAP radiation at Bentwaters 2015-26-02.mp3</t>
  </si>
  <si>
    <t>https://avalonlibrary.net/Rendlesham_Forest_incident_1980/Linda%20Moulton%20Howe%20w%20John%20Burroughs%20-%20UAP%20radiation%20at%20Bentwaters%202015-26-02.mp3</t>
  </si>
  <si>
    <t>Recording moved from the main Avalon Library directory to the Rendlesham Forest directory 13/07/2022</t>
  </si>
  <si>
    <t>Linda Moulton Howe/John Burroughs</t>
  </si>
  <si>
    <t>PAL.UFOL.RESUFO-AUDIOI-MP3-0000001-MOULTONHOWE</t>
  </si>
  <si>
    <t>Host: John Burroughs/KGRA broadcast Phenomenon Radio
Guest presenter: Linda Moulton Howe
Guest interviewee: Lyn Buchanan
Date: 17 September, 2015
Duration: 01:44:40
Phenomenon Radio KGRA Broadcast September 17, 2015 hosted by John Burroughs with special guest presenter Linda Moulton Howe interviewing Lyn Buchanan on his 1986 CRV (Controlled Remote Viewing) CIA 'practice' session. Lyn Buchanan, who
worked for the Defense Intelligence Agency in the 1980s and remote viewed the Rendlesham Forest Incident, reveals 
what he reported — including an "incubator" inside a triangular craft, and the impression of non-human intelligence looking for planets in which the incubator life forms could thrive.</t>
  </si>
  <si>
    <t>February 23, 1981, "Loose Minute" memo to DI55a about the subject of "Unexplained Lights" phenomena in Rendlesham Forest near RAF Bentwaters/Woodbridge December 26-28, 1980, that emitted "significantly higher than the average background (radiation) of about 0.015 milliroentgens."
This memo can be found in the National Archives DEFE 24/1948/1 file on page 10 and is linked here: https://avalonlibrary.net/Rendlesham_Forest_incident_1980/National%20Archives%20DEFE-24-1948-1%20UFO%20Reports%20of%20Sighting%20-%20Rendlesham%20Forest/DEFE-24-1948-1_1.pdf</t>
  </si>
  <si>
    <t>Linda Moulton Howe w Pat Frascogna (Attorney) + John Burroughs - VA medical records 2015-26-02.mp3</t>
  </si>
  <si>
    <t>Linda Moulton Howe/Pat Frascogna/John Burroughs</t>
  </si>
  <si>
    <t>PAL.UFOL.RESUFO-AUDIOI-MP3-0000002-MOULTONHOWE</t>
  </si>
  <si>
    <t>https://avalonlibrary.net/Rendlesham_Forest_incident_1980/Linda%20Moulton%20Howe%20w%20Pat%20Frascogna%20%28Attorney%29%20%2B%20John%20Burroughs%20-%20VA%20medical%20records%202015-26-02.mp3</t>
  </si>
  <si>
    <t>Eventurally the V. A. admitted knowledge of John's service at RAF Bentwaters-Woodbridge in the 1979-1982 time period, but found those medical records were "classified." By 2013, needing open heart surgery to repair seriously damaged mitral valve leaflets, John was angry and frustrated at not being able to get V. A. medical disability coverage when he was learning that a Top Secret U. K. Restricted Project Condign - that had been quietly de-classified in 2006 - contained information that directly linked exposure to UAP radiation in the December 1980 Rendlesham Forest "unexplained lights" phenomenon to bodily injury and mental manipulation.</t>
  </si>
  <si>
    <t>This is a segment from a longer interview and another 10 minute segment follows with Pat Frascogna, John Burroughs' Mississippi based attorney</t>
  </si>
  <si>
    <t>Linda Moulton Howe/Daniel Liszt</t>
  </si>
  <si>
    <t>The full show from which this short 5 minute segment comes can be found on the Dark Journalist (Daniel Liszt) Youtube channel linked here: https://www.youtube.com/watch?v=D1NcWGC028I&amp;ab_channel=DarkJournalist It comes in at around 01:14:00</t>
  </si>
  <si>
    <t>https://avalonlibrary.net/Rendlesham_Forest_incident_1980/Linda_Howe_1980_Bentwaters_UFO_incident_vanishing_house_story.mp3</t>
  </si>
  <si>
    <t>Linda_Howe_1980_Bentwaters_UFO_incident_vanishing_house_story.mp3</t>
  </si>
  <si>
    <t>PAL.UFOL.RESUFO-AUDIOI-MP3-0000003-MOULTONHOWE</t>
  </si>
  <si>
    <t>Host: Linda Moulton Howe
Guest/s: Pat Frascogna and John Burroughs
Date: 26 February, 2015
Duration: 00:10:22
Linda summarised this as: Groundbreaking Implication of V. A. Granting Full Medical Benefits to John Burroughs - UAPs Are Real and UAP Radiation Injured John During Military Duty.
Frascogna: "After many years of trying to get the Veterans Administration to recognize that John Burroughs was injured in the line of duty in December 1980 in responding to what initially was thought to be a downed aircraft in the Rendlesham Forest near the twin bases of Bentwaters and Woodbridge, the injury that he received was immediate to his heart - something that he did not have when he went into the Air Force just a year or so before that eventually would require open heart surgery." 
"Yes, in reference to the document that was formerly U. K. Restricted and I am just going to quote from it: 'The well-reported Rendlesham Forest/Bentwaters event is an example where it might be postulated that several observers were probably exposed to UAP radiation for longer than normal UAP sighting periods. The unidentified aerial phenomenon" - or referred to in the United States as Unidentified Flying Objects (UFOs) or "anomalous vehicles" and when these craft are operating, they emit a certain electromagnetic field. That field is known to cause injury. That is what was referenced in the U. K. document."</t>
  </si>
  <si>
    <r>
      <t xml:space="preserve">Host: Linda Moulton Howe
Guest: John Burroughs
Date: 26 February, 2015
Duration: 00:09:43
Linda speaks to John Burroughs about his exposure to radiation after his experience in Rendlesham Forest. Linda's Earthfiles site report to which this interview relates titled: Part 1: Implications of John Burroughs's Full V. A. Medical Coverage from Injury Caused by Unidentified Aerial Phenomena (UAP) Radiation at RAF Bentwaters/Woodbridge, Dec. 1980. From the interview which also discusses </t>
    </r>
    <r>
      <rPr>
        <i/>
        <sz val="10"/>
        <color theme="1"/>
        <rFont val="Courier New"/>
        <family val="3"/>
      </rPr>
      <t>Project Condign</t>
    </r>
    <r>
      <rPr>
        <sz val="10"/>
        <color theme="1"/>
        <rFont val="Courier New"/>
        <family val="3"/>
      </rPr>
      <t>:
"Now, that was one of the documents that was submitted to the V. A. The fact that there was an MoD document saying that we were exposed to above background radiation. Then, when you get into Project Condign, which is a huge report that has a lot in it, but it's one of the few things in the report when you go through the report - and it's over 400 pages long (460 pages) - there's a spot in there where it goes: 'The well-reported Rendlesham/Forest Bentwaters event is an example where it might be postulated that several observers were probably exposed to UAP (Unidentified Aerial Phenomenon) radiation for longer than normal UAP sighting periods.'"</t>
    </r>
  </si>
  <si>
    <t>Host: Daniel Liszt (Dark Journalist)
Guest: Linda Moulton Howe
Date: May, 2015
Duration: 00:05:10
Linda Moulton Howe in conversation with Daniel Liszt May 2015 discusses one of the more unsusual related stories to the Rendlesham incident. Whilst she and the Ancient Aliens production team are filming in December 2010 an elderly lady  - a former now retired and attached to the local elementary school - approaches Linda with a story about a house that used to be near the base East Gate, that had completely vanished shortly after the Rendlesham Forest events. All later attempts to find aerial Ordnance Survey maps of the area to verify the house's prior existence proved fruitless.</t>
  </si>
  <si>
    <t>PAL.UFOL.RESUFO-AUDIOB-MP3-0000001-BURROUGHS</t>
  </si>
  <si>
    <t>Podcast UFO show #246-- John Burroughs-The Rendlesham Forest Incident.mp3</t>
  </si>
  <si>
    <t>https://avalonlibrary.net/Rendlesham_Forest_incident_1980/Podcast%20UFO%20show%20%23246--%20John%20Burroughs-The%20Rendlesham%20Forest%20Incident.mp3</t>
  </si>
  <si>
    <t xml:space="preserve">Host: Martin Willis
Programme: Podcast UFO - Dark Matter Radio Network
Guest/s: Alejandro Rojas and John Burroughs
Date: 30 March, 2017
Duration: 01:03:02
Alejandro Rojas with UFO Updates, guest John Burroughs talks about what it was like for him during the Rendlesham Forest three day incident, what his health issues have been, (Government classified as UAP radiation exposure) and all the twists and turns when it comes to witnesses differentiation of what occurred on those nights in 1980, and where things stand now. 
</t>
  </si>
  <si>
    <t>Martin Willis/Alejandro Rojas/dark Matter Radio Network</t>
  </si>
  <si>
    <t>https://avalonlibrary.net/Rendlesham_Forest_incident_1980/Sgt.%20James%20Penniston%20USAF%20%28Ret%29%20at%20National%20Press%20Club%20November%202007.mp4</t>
  </si>
  <si>
    <t>Sgt. James Penniston USAF (Ret) at National Press Club November 2007.mp4</t>
  </si>
  <si>
    <t>PAL.UFOL.RESUFO-VIDEOP-MP4-0000005-PENNISTON</t>
  </si>
  <si>
    <t>Conference organiser: MUFON - Mutual UFO Network
Presenter: Linda Moulton Howe
Subject: The December 1980 RAF Bentwaters incident
Date: July 2010
Duration: 01:37:52
Linda Moulton Howe presents an in-depth detailed recounting of the incident and John Burroughs joins her towards the end of her presentation. Alos shown for the first time are excerpts from John Burroughs' hypnosis session.</t>
  </si>
  <si>
    <t>James Penniston</t>
  </si>
  <si>
    <t xml:space="preserve">Former Arizona Governor Fife Symington moderates a distinguished panel of former high-ranking government, aviation, and military officials from seven countries to discuss close encounters with what the US Air Force describes as Unidentified Flying Objects (UFOs). Representatives from France, England, Belgium, Chile, Peru, Iran and the US  call for the US Government to join in an international dialogue and re-open its investigation – which the Air Force shut down over 30 years ago – in cooperation with other governments currently dealing with this unusual and controversial phenomenon. While on active duty, the panelists have either witnessed a UFO incident or have conducted an official investigation into UFO cases relevant to aviation safety and national security.James Fox introduces the conference and Fife Symington moderates. Attendees at the event can be found here: https://www.discogs.com/group/thread/647103 </t>
  </si>
  <si>
    <t>Presenter: Sgt. James Penniston (Ret.)
Event: Fife Symington UFO Press Conference: Pilots to Tell Their UFO Stories for the First Time
Venue: National Press Club, Washington D.C
Date: 12 November, 2007
Duration: 00:05:22
Jim Penniston recounts his experiences in Rendlesham Forest in 1980.</t>
  </si>
  <si>
    <t>https://avalonlibrary.net/Rendlesham_Forest_incident_1980/UFO%20glyphs%20%2B%20identifying%20symbols-source%20I_Know_What_I_Saw_DVD-3.jpg</t>
  </si>
  <si>
    <t>PAL.UFOL.RESUFO-IMG-0000050-RENDLESHAM</t>
  </si>
  <si>
    <r>
      <t xml:space="preserve">Video screen snapshot from the </t>
    </r>
    <r>
      <rPr>
        <i/>
        <sz val="10"/>
        <color theme="1"/>
        <rFont val="Courier New"/>
        <family val="3"/>
      </rPr>
      <t xml:space="preserve">I Know What I Saw </t>
    </r>
    <r>
      <rPr>
        <sz val="10"/>
        <color theme="1"/>
        <rFont val="Courier New"/>
        <family val="3"/>
      </rPr>
      <t>James Fox documentary DVD of the glyphs that Jim Penniston drew in his notebook from the craft that he investigated</t>
    </r>
  </si>
  <si>
    <t>James Fox/Jim Penniston</t>
  </si>
  <si>
    <t>BIBLET</t>
  </si>
  <si>
    <t>Department of the Air Force USA</t>
  </si>
  <si>
    <t xml:space="preserve">107 page 81 Security Police Squadron, RAF Bentwaters Law Enforcement Handbook </t>
  </si>
  <si>
    <t>https://avalonlibrary.net/Rendlesham_Forest_incident_1980/Manuals%20from%2081st%20Tactical%20Wing%20Command/81ST%20Law%20Enforcement%20manual%201979.pdf</t>
  </si>
  <si>
    <t>Manuals from 81st Tactical Wing Command</t>
  </si>
  <si>
    <t>81ST Law Enforcement manual 1979.pdf</t>
  </si>
  <si>
    <t>US Air Force Handbook document</t>
  </si>
  <si>
    <t>PAL.UFOL.RESUFO-USAFDH-PDF-0000001-HANDBOOK</t>
  </si>
  <si>
    <t>https://avalonlibrary.net/Rendlesham_Forest_incident_1980/Manuals%20from%2081st%20Tactical%20Wing%20Command/81ST%20SPS%20Security%20Handbook.pdf</t>
  </si>
  <si>
    <t>99 page 81 Security Police Squadron, Security Handbook</t>
  </si>
  <si>
    <t>81ST SPS Security Handbook</t>
  </si>
  <si>
    <t>PAL.UFOL.RESUFO-USAFDH-PDF-0000002-HANDBOOK</t>
  </si>
  <si>
    <t>https://avalonlibrary.net/Rendlesham_Forest_incident_1980/Maps/Rendlesham%20resources%20-%20maps%20-%20Koi%20as%20at%202018%2012.pdf</t>
  </si>
  <si>
    <t>Rendlesham resources - maps - Koi as at 2018 12.pdf</t>
  </si>
  <si>
    <t>Isaac Koi</t>
  </si>
  <si>
    <t>80 page resource produced by Isaac Koi showing maps and plans of RAF Woodbridge, Bentwaters and the surrounding Rendlesham Forest area provided by USAF personnel, and extracted from literature that covers this incident. Contains a contents summary and images. This is a December 2018 version in draft form</t>
  </si>
  <si>
    <t>Maps</t>
  </si>
  <si>
    <t>National Archives DEFE-24-1948-1 UFO Reports of Sighting - Rendlesham Forest</t>
  </si>
  <si>
    <t>UK MoD document release</t>
  </si>
  <si>
    <t>PAL.UFOL.RESUFO-RELMOD-PDF-0000001-DEFE2419481.1</t>
  </si>
  <si>
    <t>https://avalonlibrary.net/Rendlesham_Forest_incident_1980/National%20Archives%20DEFE-24-1948-1%20UFO%20Reports%20of%20Sighting%20-%20Rendlesham%20Forest/DEFE-24-1948-1_1.pdf</t>
  </si>
  <si>
    <t>DEFE-24-1948-1_1.pdf</t>
  </si>
  <si>
    <t>Although the cover of this file states that it was opened on 25 October 1982, it is clear that this was not the case. Sec(AS) was not in being at this time only being formed around early 1985 and therefore no file with a reference number starting with D/Sec(AS) could have been in existence in 1982. Although no record of when it was opened can be found, it is probable that it was created during the period 1991-94. The file itself is clearly a compilation file comprised primarily of documents that were removed from their file and placed on this file. This would account for the non sequential enclosure numbers which may confuse readers (April 2008 File note)</t>
  </si>
  <si>
    <t>UK Ministry of Defence (MoD)/UK National Archives</t>
  </si>
  <si>
    <t>https://avalonlibrary.net/Rendlesham_Forest_incident_1980/National%20Archives%20DEFE-24-1948-1%20UFO%20Reports%20of%20Sighting%20-%20Rendlesham%20Forest/DEFE-24-1948-1_2.pdf</t>
  </si>
  <si>
    <t>DEFE-24-1948-1_2.pdf</t>
  </si>
  <si>
    <t>PAL.UFOL.RESUFO-RELMOD-PDF-0000002-DEFE2419481.2</t>
  </si>
  <si>
    <t>National Archives source: https://discovery.nationalarchives.gov.uk/details/r/C10342055</t>
  </si>
  <si>
    <t>Document: DEFE/24/1948-1_1
Description: Digital copy of DEFE 24/1948: UFO reports of sighting: Rendlesham Forest, December 1980; with redactions
Date range: 1992 January 01-2002 December 31
Held by: The National Archives, Kew
Legal status: Public Record(s)
Closure status: Open Document, Open Description
Access conditions: Open on Transfer
Record opening date: 17 August 2009
Page count: 54</t>
  </si>
  <si>
    <t>Document: DEFE/24/1948-1_2
Description: Digital copy of DEFE 24/1948: UFO reports of sighting: Rendlesham Forest, December 1980; with redactions
Date range: 1992 January 01-2002 December 31
Held by: The National Archives, Kew
Legal status: Public Record(s)
Closure status: Open Document, Open Description
Access conditions: Open on Transfer
Record opening date: 17 August 2009
Page count: 51</t>
  </si>
  <si>
    <t>https://avalonlibrary.net/Rendlesham_Forest_incident_1980/National%20Archives%20DEFE-24-1948-1%20UFO%20Reports%20of%20Sighting%20-%20Rendlesham%20Forest/DEFE-24-1948-1_3.pdf</t>
  </si>
  <si>
    <t>DEFE-24-1948-1_3.pdf</t>
  </si>
  <si>
    <t>Document: DEFE/24/1948-1_3
Description: Digital copy of DEFE 24/1948: UFO reports of sighting: Rendlesham Forest, December 1980; with redactions
Date range: 1992 January 01-2002 December 31
Held by: The National Archives, Kew
Legal status: Public Record(s)
Closure status: Open Document, Open Description
Access conditions: Open on Transfer
Record opening date: 17 August 2009
Page count: 49</t>
  </si>
  <si>
    <t>https://avalonlibrary.net/Rendlesham_Forest_incident_1980/National%20Archives%20DEFE-24-1948-1%20UFO%20Reports%20of%20Sighting%20-%20Rendlesham%20Forest/DEFE-24-1948-1_4.pdf</t>
  </si>
  <si>
    <t>DEFE-24-1948-1_4.pdf</t>
  </si>
  <si>
    <t>Document: DEFE/24/1948-1_4
Description: Digital copy of DEFE 24/1948: UFO reports of sighting: Rendlesham Forest, December 1980; with redactions
Date range: 1992 January 01-2002 December 31
Held by: The National Archives, Kew
Legal status: Public Record(s)
Closure status: Open Document, Open Description
Access conditions: Open on Transfer
Record opening date: 17 August 2009
Page count: 36</t>
  </si>
  <si>
    <t>PAL.UFOL.RESUFO-RELMOD-PDF-0000003-DEFE2419481.3</t>
  </si>
  <si>
    <t>PAL.UFOL.RESUFO-RELMOD-PDF-0000004-DEFE2419481.4</t>
  </si>
  <si>
    <t>PAL.UFOL.RESUFO-ZIP-0000005-MODDEFE241948</t>
  </si>
  <si>
    <t>National Archives DEFE-24-1948-1 UFO reports of sighting - Rendlesham Forest.zip</t>
  </si>
  <si>
    <t xml:space="preserve">Zipped archive of folder contents contains 4 document files </t>
  </si>
  <si>
    <t>https://avalonlibrary.net/Rendlesham_Forest_incident_1980/National%20Archives%20DEFE-24-1948-1%20UFO%20Reports%20of%20Sighting%20-%20Rendlesham%20Forest/National Archives DEFE-24-1948-1 UFO reports of sighting - Rendlesham Forest.zip</t>
  </si>
  <si>
    <t>National Archives source: https://discovery.nationalarchives.gov.uk/details/r/C11707511</t>
  </si>
  <si>
    <t>National Archives DEFE-24-2033-1 UFO Parliamentary Questions and Enquiries</t>
  </si>
  <si>
    <t>DEFE-24-2033-1_1.pdf</t>
  </si>
  <si>
    <t>DEFE-24-2033-1_2.pdf</t>
  </si>
  <si>
    <t>DEFE-24-2033-1_3.pdf</t>
  </si>
  <si>
    <t>DEFE-24-2033-1_4.pdf</t>
  </si>
  <si>
    <t>DEFE-24-2033-1_5.pdf</t>
  </si>
  <si>
    <t>DEFE-24-2033-1_6.pdf</t>
  </si>
  <si>
    <t>https://avalonlibrary.net/Rendlesham_Forest_incident_1980/National%20Archives%20DEFE-24-2033-1%20UFO%20Parliamentary%20Questions%20and%20Enquiries/DEFE-24-2033-1_1.pdf</t>
  </si>
  <si>
    <t>https://avalonlibrary.net/Rendlesham_Forest_incident_1980/National%20Archives%20DEFE-24-2033-1%20UFO%20Parliamentary%20Questions%20and%20Enquiries/DEFE-24-2033-1_2.pdf</t>
  </si>
  <si>
    <t>https://avalonlibrary.net/Rendlesham_Forest_incident_1980/National%20Archives%20DEFE-24-2033-1%20UFO%20Parliamentary%20Questions%20and%20Enquiries/DEFE-24-2033-1_3.pdf</t>
  </si>
  <si>
    <t>https://avalonlibrary.net/Rendlesham_Forest_incident_1980/National%20Archives%20DEFE-24-2033-1%20UFO%20Parliamentary%20Questions%20and%20Enquiries/DEFE-24-2033-1_4.pdf</t>
  </si>
  <si>
    <t>https://avalonlibrary.net/Rendlesham_Forest_incident_1980/National%20Archives%20DEFE-24-2033-1%20UFO%20Parliamentary%20Questions%20and%20Enquiries/DEFE-24-2033-1_5.pdf</t>
  </si>
  <si>
    <t>https://avalonlibrary.net/Rendlesham_Forest_incident_1980/National%20Archives%20DEFE-24-2033-1%20UFO%20Parliamentary%20Questions%20and%20Enquiries/DEFE-24-2033-1_6.pdf</t>
  </si>
  <si>
    <t>Document: DEFE/24/2033-1_1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69</t>
  </si>
  <si>
    <t>Document: DEFE/24/2033-1_2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74</t>
  </si>
  <si>
    <t>Document: DEFE/24/2033-1_3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69</t>
  </si>
  <si>
    <t>Document: DEFE/24/2033-1_4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67</t>
  </si>
  <si>
    <t>Document: DEFE/24/2033-1_5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63</t>
  </si>
  <si>
    <t>Document: DEFE/24/2033-1_6
Description: Digital copy of DEFE 24/2033: UFO Parliamentary questions and correspondence; with redactions
Date range: 1998 October 01-2001 Mar 31
Held by: The National Archives, Kew
Legal status: Public Record(s)
Closure status: Open Document, Open Description
Access conditions: Open on Transfer
Record opening date: 11 August 2011
Page count: 47</t>
  </si>
  <si>
    <t>PAL.UFOL.RESUFO-RELMOD-PDF-0000005-DEFE2420331.1</t>
  </si>
  <si>
    <t>PAL.UFOL.RESUFO-RELMOD-PDF-0000006-DEFE2420331.2</t>
  </si>
  <si>
    <t>PAL.UFOL.RESUFO-RELMOD-PDF-0000007-DEFE2420331.3</t>
  </si>
  <si>
    <t>PAL.UFOL.RESUFO-RELMOD-PDF-0000008-DEFE2420331.4</t>
  </si>
  <si>
    <t>PAL.UFOL.RESUFO-RELMOD-PDF-0000009-DEFE2420331.5</t>
  </si>
  <si>
    <t>PAL.UFOL.RESUFO-RELMOD-PDF-0000010-DEFE2420331.6</t>
  </si>
  <si>
    <t>https://avalonlibrary.net/Rendlesham_Forest_incident_1980/National%20Archives%20DEFE-24-2033-1%20UFO%20Parliamentary%20Questions%20and%20Enquiries/National Archives DEFE-24-2033-1 UFO Parliamentary Questions and Enquiries.zip</t>
  </si>
  <si>
    <t xml:space="preserve">Zipped archive of folder contents contains 6 document files </t>
  </si>
  <si>
    <t>National Archives DEFE-24-2033-1 UFO Parliamentary Questions and Enquiries.zip</t>
  </si>
  <si>
    <t>PAL.UFOL.RESUFO-ZIP-0000006-MODDEFE242033</t>
  </si>
  <si>
    <t>Selection of documents from Georgina Bruni book</t>
  </si>
  <si>
    <t>Edward Cabansag’s alleged statement (26 December 1980) - p375.pdf</t>
  </si>
  <si>
    <t>Fred Buran’s official statement (2 January 1981) page 1 (p376).pdf</t>
  </si>
  <si>
    <t>Fred Buran’s official statement (2 January 1981) page 2 (p377).pdf</t>
  </si>
  <si>
    <t>Handwritten statement by John Burroughs (January 1981) page 1 (p367).pdf</t>
  </si>
  <si>
    <t>Handwritten statement by John Burroughs (January 1981) page 2 (p368).pdf</t>
  </si>
  <si>
    <t>Handwritten statement by John Burroughs (January 1981) UFO drawing - page 3 (p369).pdf</t>
  </si>
  <si>
    <t>J. D. Chandler’s official statement (2 January 1981) page 1 (p378).pdf</t>
  </si>
  <si>
    <t>J. D. Chandler’s official statement (2 January 1981) page 2 (p379).pdf</t>
  </si>
  <si>
    <t>Jim Penniston’s 3 drawings of the UFO (January 1981) p373.pdf</t>
  </si>
  <si>
    <t>Jim Penniston’s alleged statement (January 1981) - p370.pdf</t>
  </si>
  <si>
    <t>Jim Penniston's drawing of the symbols he saw on the UFO copied from original rough notebook sketches - p374.pdf</t>
  </si>
  <si>
    <t>Letter to Georgina Bruni from Suffolk Constabulary 28 July 1999 page 1 (p382).pdf</t>
  </si>
  <si>
    <t>Letter to Georgina Bruni from Suffolk Constabulary 28 July 1999 page 2 (p383).pdf</t>
  </si>
  <si>
    <t>Letter to Georgina Bruni from the Ministry of Defence 23 July 1999 - p384.pdf</t>
  </si>
  <si>
    <t>Jim Penniston's drawings of UFO and directions to landing site (January 1981) - p371.pdf</t>
  </si>
  <si>
    <t>Letter to Georgina Bruni from the Ministry of Defence Police 17 August 1999 - p381.pdf</t>
  </si>
  <si>
    <t>Letter to Ian Ridpath from the Suffolk Constabulary 23 November 1983 - p389.pdf</t>
  </si>
  <si>
    <t>Letter to Lord Gilbert from Lord Hill-Norton 22 September 1997 - p385.pdf</t>
  </si>
  <si>
    <t>PAL.UFOL.RESUFO-ARTICL-PDF-0000003-EWDNOTES</t>
  </si>
  <si>
    <t>PAL.UFOL.RESUFO-ARTICL-PDF-0000004-KEANL</t>
  </si>
  <si>
    <t>PAL.UFOL.RESUFO-ARTICL-PDF-0000006-DOLAN</t>
  </si>
  <si>
    <t>PAL.UFOL.RESUFO-ARTICL-PDF-0000008-RIGNEY</t>
  </si>
  <si>
    <t>PAL.UFOL.RESUFO-ARTICL-PDF-0000009-AUTOPSYMEMO</t>
  </si>
  <si>
    <t>PAL.UFOL.RESUFO-ARTICL-PDF-0000010-KOIMAPS</t>
  </si>
  <si>
    <t>PAL.UFOL.RESUFO-ARTICL-PDF-0000011-CABANSAG</t>
  </si>
  <si>
    <t>PAL.UFOL.RESUFO-ARTICL-PDF-0000012-BURAN</t>
  </si>
  <si>
    <t>PAL.UFOL.RESUFO-ARTICL-PDF-0000013-BURAN</t>
  </si>
  <si>
    <t>PAL.UFOL.RESUFO-ARTICL-PDF-0000014-BURROUGHS</t>
  </si>
  <si>
    <t>PAL.UFOL.RESUFO-ARTICL-PDF-0000015-BURROUGHS</t>
  </si>
  <si>
    <t>PAL.UFOL.RESUFO-ARTICL-PDF-0000016-BURROUGHS</t>
  </si>
  <si>
    <t>PAL.UFOL.RESUFO-ARTICL-PDF-0000017-CHANDLER</t>
  </si>
  <si>
    <t>PAL.UFOL.RESUFO-ARTICL-PDF-0000018-CHANDLER</t>
  </si>
  <si>
    <t>PAL.UFOL.RESUFO-ARTICL-PDF-0000019-PENNISTON</t>
  </si>
  <si>
    <t>PAL.UFOL.RESUFO-ARTICL-PDF-0000020-PENNISTON</t>
  </si>
  <si>
    <t>PAL.UFOL.RESUFO-ARTICL-PDF-0000021-PENNISTON</t>
  </si>
  <si>
    <t>PAL.UFOL.RESUFO-ARTICL-PDF-0000022-PENNISTON</t>
  </si>
  <si>
    <t>PAL.UFOL.RESUFO-ARTICL-PDF-0000023-PENNISTON</t>
  </si>
  <si>
    <t>PAL.UFOL.RESUFO-ARTICL-PDF-0000024-SUFFOLKPOLICE</t>
  </si>
  <si>
    <t>PAL.UFOL.RESUFO-ARTICL-PDF-0000025-SUFFOLKPOLICE</t>
  </si>
  <si>
    <t>PAL.UFOL.RESUFO-ARTICL-PDF-0000026-BRUNIMOD</t>
  </si>
  <si>
    <t>PAL.UFOL.RESUFO-ARTICL-PDF-0000027-BRUNIMOD</t>
  </si>
  <si>
    <t>PAL.UFOL.RESUFO-ARTICL-PDF-0000028-RIDPATH</t>
  </si>
  <si>
    <t>PAL.UFOL.RESUFO-ARTICL-PDF-0000029-GILBERT</t>
  </si>
  <si>
    <t>https://avalonlibrary.net/Rendlesham_Forest_incident_1980/Selection%20of%20documents%20from%20Georgina%20Bruni%20book/Edward%20Cabansag%E2%80%99s%20alleged%20statement%20%2826%20December%201980%29%20-%20p375.pdf</t>
  </si>
  <si>
    <t>Georgina Bruni - 'You Can't Tell the People' book</t>
  </si>
  <si>
    <t>As the file name title</t>
  </si>
  <si>
    <t>https://avalonlibrary.net/Rendlesham_Forest_incident_1980/Selection%20of%20documents%20from%20Georgina%20Bruni%20book/Fred%20Buran%E2%80%99s%20official%20statement%20%282%20January%201981%29%20page%201%20%28p376%29.pdf</t>
  </si>
  <si>
    <t>https://avalonlibrary.net/Rendlesham_Forest_incident_1980/Selection%20of%20documents%20from%20Georgina%20Bruni%20book/Fred%20Buran%E2%80%99s%20official%20statement%20%282%20January%201981%29%20page%202%20%28p377%29.pdf</t>
  </si>
  <si>
    <t>https://avalonlibrary.net/Rendlesham_Forest_incident_1980/Selection%20of%20documents%20from%20Georgina%20Bruni%20book/Handwritten%20statement%20by%20John%20Burroughs%20%28January%201981%29%20page%201%20%28p367%29.pdf</t>
  </si>
  <si>
    <t>https://avalonlibrary.net/Rendlesham_Forest_incident_1980/Selection%20of%20documents%20from%20Georgina%20Bruni%20book/Handwritten%20statement%20by%20John%20Burroughs%20%28January%201981%29%20page%202%20%28p368%29.pdf</t>
  </si>
  <si>
    <t>https://avalonlibrary.net/Rendlesham_Forest_incident_1980/Selection%20of%20documents%20from%20Georgina%20Bruni%20book/Handwritten%20statement%20by%20John%20Burroughs%20%28January%201981%29%20UFO%20drawing%20-%20page%203%20%28p369%29.pdf</t>
  </si>
  <si>
    <t>https://avalonlibrary.net/Rendlesham_Forest_incident_1980/Selection%20of%20documents%20from%20Georgina%20Bruni%20book/J.%20D.%20Chandler%E2%80%99s%20official%20statement%20%282%20January%201981%29%20page%201%20%28p378%29.pdf</t>
  </si>
  <si>
    <t>https://avalonlibrary.net/Rendlesham_Forest_incident_1980/Selection%20of%20documents%20from%20Georgina%20Bruni%20book/J.%20D.%20Chandler%E2%80%99s%20official%20statement%20%282%20January%201981%29%20page%202%20%28p379%29.pdf</t>
  </si>
  <si>
    <t>Jim Penniston’s 3 drawings of the UFO (January 1981) p372.pdf</t>
  </si>
  <si>
    <t>https://avalonlibrary.net/Rendlesham_Forest_incident_1980/Selection%20of%20documents%20from%20Georgina%20Bruni%20book/Jim%20Penniston%E2%80%99s%203%20drawings%20of%20the%20UFO%20%28January%201981%29%20p372.pdf</t>
  </si>
  <si>
    <t>https://avalonlibrary.net/Rendlesham_Forest_incident_1980/Selection%20of%20documents%20from%20Georgina%20Bruni%20book/Jim%20Penniston%E2%80%99s%203%20drawings%20of%20the%20UFO%20%28January%201981%29%20p373.pdf</t>
  </si>
  <si>
    <t>https://avalonlibrary.net/Rendlesham_Forest_incident_1980/Selection%20of%20documents%20from%20Georgina%20Bruni%20book/Jim%20Penniston%E2%80%99s%20alleged%20statement%20%28January%201981%29%20-%20p370.pdf</t>
  </si>
  <si>
    <t>https://avalonlibrary.net/Rendlesham_Forest_incident_1980/Selection%20of%20documents%20from%20Georgina%20Bruni%20book/Jim%20Penniston%27s%20drawing%20of%20the%20symbols%20he%20saw%20on%20the%20UFO%20copied%20from%20original%20rough%20notebook%20sketches%20-%20p374.pdf</t>
  </si>
  <si>
    <t>https://avalonlibrary.net/Rendlesham_Forest_incident_1980/Selection%20of%20documents%20from%20Georgina%20Bruni%20book/Jim%20Penniston%27s%20drawings%20of%20UFO%20and%20directions%20to%20landing%20site%20%28January%201981%29%20-%20p371.pdf</t>
  </si>
  <si>
    <t>Sketch of the UFO by Steve Roberts - p390.pdf</t>
  </si>
  <si>
    <t>https://avalonlibrary.net/Rendlesham_Forest_incident_1980/Selection%20of%20documents%20from%20Georgina%20Bruni%20book/Letter%20to%20Georgina%20Bruni%20from%20Suffolk%20Constabulary%2028%20July%201999%20page%201%20%28p382%29.pdf</t>
  </si>
  <si>
    <t>https://avalonlibrary.net/Rendlesham_Forest_incident_1980/Selection%20of%20documents%20from%20Georgina%20Bruni%20book/Letter%20to%20Georgina%20Bruni%20from%20Suffolk%20Constabulary%2028%20July%201999%20page%202%20%28p383%29.pdf</t>
  </si>
  <si>
    <t>https://avalonlibrary.net/Rendlesham_Forest_incident_1980/Selection%20of%20documents%20from%20Georgina%20Bruni%20book/Letter%20to%20Georgina%20Bruni%20from%20the%20Ministry%20of%20Defence%2023%20July%201999%20-%20p384.pdf</t>
  </si>
  <si>
    <t>https://avalonlibrary.net/Rendlesham_Forest_incident_1980/Selection%20of%20documents%20from%20Georgina%20Bruni%20book/Letter%20to%20Georgina%20Bruni%20from%20the%20Ministry%20of%20Defence%20Police%2017%20August%201999%20-%20p381.pdf</t>
  </si>
  <si>
    <t>https://avalonlibrary.net/Rendlesham_Forest_incident_1980/Selection%20of%20documents%20from%20Georgina%20Bruni%20book/Letter%20to%20Ian%20Ridpath%20from%20the%20Suffolk%20Constabulary%2023%20November%201983%20-%20p389.pdf</t>
  </si>
  <si>
    <t>https://avalonlibrary.net/Rendlesham_Forest_incident_1980/Selection%20of%20documents%20from%20Georgina%20Bruni%20book/Letter%20to%20Lord%20Gilbert%20from%20Lord%20Hill-Norton%2022%20September%201997%20-%20p385.pdf</t>
  </si>
  <si>
    <t>https://avalonlibrary.net/Rendlesham_Forest_incident_1980/Selection%20of%20documents%20from%20Georgina%20Bruni%20book/Sketch%20of%20the%20UFO%20by%20Steve%20Roberts%20-%20p390.pdf</t>
  </si>
  <si>
    <t>PAL.UFOL.RESUFO-ARTICL-PDF-0000030-ROBERTS</t>
  </si>
  <si>
    <t>PAL.UFOL.RESUFO-ARTICL-PDF-0000031-HALTMEMO</t>
  </si>
  <si>
    <t>https://avalonlibrary.net/Rendlesham_Forest_incident_1980/Lt.%20Col.%20Halt%20Memorandum%20to%20MoD%20RAF%2013%20January%201981.pdf</t>
  </si>
  <si>
    <t>Lt. Col. Halt Memorandum to MoD RAF 13 January 1981.pdf</t>
  </si>
  <si>
    <t>The 1 page memo written by Charles Halt</t>
  </si>
  <si>
    <t>Lt. Col Charles Halt</t>
  </si>
  <si>
    <t>This is the copy retrieved from the National Archives. See another copy which is an image document in the 12 Government Documents directory.</t>
  </si>
  <si>
    <t>PAL.UFOL.RESUFO-IMG-0000051-RENDLESHAM</t>
  </si>
  <si>
    <t>UFO glyphs + identifying symbols-source I_Know_What_I_Saw_DVD-3.jpg</t>
  </si>
  <si>
    <t>News of the World headline October 2 1983.jpg</t>
  </si>
  <si>
    <t>https://avalonlibrary.net/Rendlesham_Forest_incident_1980/News%20of%20the%20World%20headline%20October%202%201983.jpg</t>
  </si>
  <si>
    <t>News of the World</t>
  </si>
  <si>
    <t>Headline: 'UFO lands in Suffolk'</t>
  </si>
  <si>
    <t>PAL.UFOL.RESUFO-RELMOD-PDF-0000011-CONDIGNVOL1FULL</t>
  </si>
  <si>
    <t>UAP in the UK Air Defence Region - Volume 1 (FULL)</t>
  </si>
  <si>
    <t>UAP in the UK Air Defence Region - Volume 1 (FULL).pdf</t>
  </si>
  <si>
    <t>https://avalonlibrary.net/UAP%20in%20the%20UK%20Air%20Defence%20Region%20%28Project%20Condign%29/Volume%201/UAP%20in%20the%20UK%20Air%20Defence%20Region%20-%20Volume%201%20%28FULL%29/UAP%20in%20the%20UK%20Air%20Defence%20Region%20-%20Volume%201%20%28FULL%29.pdf</t>
  </si>
  <si>
    <t>UAP in the UK Air Defence Region - Volume 1 (in parts)</t>
  </si>
  <si>
    <t>https://avalonlibrary.net/UAP%20in%20the%20UK%20Air%20Defence%20Region%20%28Project%20Condign%29/Volume%201/UAP%20in%20the%20UK%20Air%20Defence%20Region%20-%20Volume%201%20%28in%20parts%29/UAP%20in%20the%20UK%20Air%20Defence%20Region%20-%20Volume%201%20Part%20A.pdf</t>
  </si>
  <si>
    <t>UAP in the UK Air Defence Region - Volume 1 Part A.pdf</t>
  </si>
  <si>
    <t>https://avalonlibrary.net/UAP%20in%20the%20UK%20Air%20Defence%20Region%20%28Project%20Condign%29/Volume%201/UAP%20in%20the%20UK%20Air%20Defence%20Region%20-%20Volume%201%20%28in%20parts%29/UAP%20in%20the%20UK%20Air%20Defence%20Region%20-%20Volume%201%20Part%20B.pdf</t>
  </si>
  <si>
    <t>Volume 1 Part B 
Chapter 2: Analysis Methodology
Page count: 21</t>
  </si>
  <si>
    <t>Volume 1 Part A 
Chapter 1 (from page 9 onwards): Historical Study Background and Aim 
Page count: 13</t>
  </si>
  <si>
    <t>UAP in the UK Air Defence Region - Volume 1 Part B.pdf</t>
  </si>
  <si>
    <t>PAL.UFOL.RESUFO-RELMOD-PDF-0000012-CONDIGNVOL1A</t>
  </si>
  <si>
    <t>Volume 1 Part C
Chapter 3: Statistical Analysis of the UAP database
Page count: 21</t>
  </si>
  <si>
    <t>https://avalonlibrary.net/UAP%20in%20the%20UK%20Air%20Defence%20Region%20%28Project%20Condign%29/Volume%201/UAP%20in%20the%20UK%20Air%20Defence%20Region%20-%20Volume%201%20%28in%20parts%29/UAP%20in%20the%20UK%20Air%20Defence%20Region%20-%20Volume%201%20Part%20C.pdf</t>
  </si>
  <si>
    <t>UAP in the UK Air Defence Region - Volume 1 Part C.pdf</t>
  </si>
  <si>
    <t>PAL.UFOL.RESUFO-RELMOD-PDF-0000013-CONDIGNVOL1B</t>
  </si>
  <si>
    <t>PAL.UFOL.RESUFO-RELMOD-PDF-0000014-CONDIGNVOL1C</t>
  </si>
  <si>
    <t>PAL.UFOL.RESUFO-RELMOD-PDF-0000015-CONDIGNVOL1D</t>
  </si>
  <si>
    <t>UAP in the UK Air Defence Region - Volume 1 Part D.pdf</t>
  </si>
  <si>
    <t>https://avalonlibrary.net/UAP%20in%20the%20UK%20Air%20Defence%20Region%20%28Project%20Condign%29/Volume%201/UAP%20in%20the%20UK%20Air%20Defence%20Region%20-%20Volume%201%20%28in%20parts%29/UAP%20in%20the%20UK%20Air%20Defence%20Region%20-%20Volume%201%20Part%20D.pdf</t>
  </si>
  <si>
    <t>Volume 1 Part D
Chapter 3: Statistical Analysis of the UAP database (continued)
Page count: 16</t>
  </si>
  <si>
    <t>https://avalonlibrary.net/UAP%20in%20the%20UK%20Air%20Defence%20Region%20%28Project%20Condign%29/Volume%201/UAP%20in%20the%20UK%20Air%20Defence%20Region%20-%20Volume%201%20%28in%20parts%29/UAP%20in%20the%20UK%20Air%20Defence%20Region%20-%20Volume%201%20Part%20E.pdf</t>
  </si>
  <si>
    <t>UAP in the UK Air Defence Region - Volume 1 Part E.pdf</t>
  </si>
  <si>
    <t>PAL.UFOL.RESUFO-RELMOD-PDF-0000016-CONDIGNVOL1E</t>
  </si>
  <si>
    <t>UAP in the UK Air Defence Region - Volume 1 Part F.pdf</t>
  </si>
  <si>
    <t>https://avalonlibrary.net/UAP%20in%20the%20UK%20Air%20Defence%20Region%20%28Project%20Condign%29/Volume%201/UAP%20in%20the%20UK%20Air%20Defence%20Region%20-%20Volume%201%20%28in%20parts%29/UAP%20in%20the%20UK%20Air%20Defence%20Region%20-%20Volume%201%20Part%20F.pdf</t>
  </si>
  <si>
    <t>PAL.UFOL.RESUFO-RELMOD-PDF-0000017-CONDIGNVOL1F</t>
  </si>
  <si>
    <t>UAP in the UK Air Defence Region - Volume 1 Part G.pdf</t>
  </si>
  <si>
    <t>https://avalonlibrary.net/UAP%20in%20the%20UK%20Air%20Defence%20Region%20%28Project%20Condign%29/Volume%201/UAP%20in%20the%20UK%20Air%20Defence%20Region%20-%20Volume%201%20%28in%20parts%29/UAP%20in%20the%20UK%20Air%20Defence%20Region%20-%20Volume%201%20Part%20G.pdf</t>
  </si>
  <si>
    <t>Volume 1 Part E
Chapter 3: Statistical Analysis of the UAP database (continued): Figure 3-4 UAP Scatter Plot using examples from 1987-1991 (U). Solid lines approximate the positions of air corridors and the London ATC Zone. Within the zone the individual marks show th density of UAP reports. They are, for reasons of clarity, not all in precise positions.
Page count: 1</t>
  </si>
  <si>
    <t>Volume 1 Part F
Chapter 3: Statistical Analysis of the UAP database (continued): Figure 3-5 to 3-18
Page count: 15</t>
  </si>
  <si>
    <t>Volume 1 Part G
Chapter 4: Potential Related Military Technology
Page count: 13</t>
  </si>
  <si>
    <t>PAL.UFOL.RESUFO-RELMOD-PDF-0000018-CONDIGNVOL1G</t>
  </si>
  <si>
    <t>UAP in the UK Air Defence Region - Volume 1 Annexes (FULL)</t>
  </si>
  <si>
    <t>UAP in the UK Air Defence Region - Volume 1 Annexes (FULL).pdf</t>
  </si>
  <si>
    <t>https://avalonlibrary.net/UAP%20in%20the%20UK%20Air%20Defence%20Region%20%28Project%20Condign%29/Volume%201/UAP%20in%20the%20UK%20Air%20Defence%20Region%20-%20Volume%201%20Annexes%20%28FULL%29/UAP%20in%20the%20UK%20Air%20Defence%20Region%20-%20Volume%201%20Annexes%20%28FULL%29.pdf</t>
  </si>
  <si>
    <t>PAL.UFOL.RESUFO-RELMOD-PDF-0000019-CONDIGNVOL1ANNEX</t>
  </si>
  <si>
    <t>Volume 1 Annexes (collated)
Page count: 36</t>
  </si>
  <si>
    <t>UAP in the UK Air Defence Region - Volume 1 Annexes (in parts)</t>
  </si>
  <si>
    <t>UAP in the UK Air Defence Region - Volume 1 Annexes Part B.pdf</t>
  </si>
  <si>
    <t>UAP in the UK Air Defence Region - Volume 1 Annexes Part A.pdf</t>
  </si>
  <si>
    <t>PAL.UFOL.RESUFO-RELMOD-PDF-0000020-CONDIGNANNEXPARTA</t>
  </si>
  <si>
    <t>PAL.UFOL.RESUFO-RELMOD-PDF-0000021-CONDIGNANNEXPARTB</t>
  </si>
  <si>
    <t>https://avalonlibrary.net/UAP%20in%20the%20UK%20Air%20Defence%20Region%20%28Project%20Condign%29/Volume%201/UAP%20in%20the%20UK%20Air%20Defence%20Region%20-%20Volume%201%20Annexes%20%28in%20parts%29/UAP%20in%20the%20UK%20Air%20Defence%20Region%20-%20Volume%201%20Annexes%20Part%20A.pdf</t>
  </si>
  <si>
    <t>Volume 1 Annex part A
Page count: 16</t>
  </si>
  <si>
    <t>Volume 1 Annex part B
Page count: 20</t>
  </si>
  <si>
    <t>https://avalonlibrary.net/UAP%20in%20the%20UK%20Air%20Defence%20Region%20%28Project%20Condign%29/Volume%201/UAP%20in%20the%20UK%20Air%20Defence%20Region%20-%20Volume%201%20Annexes%20%28in%20parts%29/UAP%20in%20the%20UK%20Air%20Defence%20Region%20-%20Volume%201%20Annexes%20Part%20B.pdf</t>
  </si>
  <si>
    <t>UAP in the UK Air Defence Region - Volume 2 (in parts)</t>
  </si>
  <si>
    <t>PAL.UFOL.RESUFO-RELMOD-PDF-0000022-CONDIGNVOL2A</t>
  </si>
  <si>
    <t>Original source for Volume 2: https://webarchive.nationalarchives.gov.uk/ukgwa/20121110115249/http://www.mod.uk/DefenceInternet/FreedomOfInformation/PublicationScheme/SearchPublicationScheme/UapInTheUkAirDefenceRegionVolume2.htm</t>
  </si>
  <si>
    <t>UAP in the UK Air Defence Region - Volume 2 Part A.pdf</t>
  </si>
  <si>
    <t>https://avalonlibrary.net/UAP%20in%20the%20UK%20Air%20Defence%20Region%20%28Project%20Condign%29/Volume%202/UAP%20in%20the%20UK%20Air%20Defence%20Region%20-%20Volume%202%20%28in%20parts%29/UAP%20in%20the%20UK%20Air%20Defence%20Region%20-%20Volume%202%20Part%20A.pdf</t>
  </si>
  <si>
    <t>PAL.UFOL.RESUFO-RELMOD-PDF-0000023-CONDIGNVOL2B</t>
  </si>
  <si>
    <t>UAP in the UK Air Defence Region - Volume 2 Part B.pdf</t>
  </si>
  <si>
    <t>Volume 2 contains too many files to merge into 1 document so each part remains an individual file</t>
  </si>
  <si>
    <t>https://avalonlibrary.net/UAP%20in%20the%20UK%20Air%20Defence%20Region%20%28Project%20Condign%29/Volume%202/UAP%20in%20the%20UK%20Air%20Defence%20Region%20-%20Volume%202%20%28in%20parts%29/UAP%20in%20the%20UK%20Air%20Defence%20Region%20-%20Volume%202%20Part%20B.pdf</t>
  </si>
  <si>
    <t>Original source for Volume 1: https://webarchive.nationalarchives.gov.uk/ukgwa/20121110115057/http://www.mod.uk/DefenceInternet/FreedomOfInformation/PublicationScheme/SearchPublicationScheme/UapInTheUkAirDefenceRegionVolume1.htm</t>
  </si>
  <si>
    <t>This file was created by collating the several parts released by the MoD. Original source for Volume 1: https://webarchive.nationalarchives.gov.uk/ukgwa/20121110115057/http://www.mod.uk/DefenceInternet/FreedomOfInformation/PublicationScheme/SearchPublicationScheme/UapInTheUkAirDefenceRegionVolume1.htm</t>
  </si>
  <si>
    <t>Author: Air Command
Owner: Ministry of Defence
Date document created: 15 May 06
Date released proactively: 15 May 06
Date last updated: 26 Jul 11
Volume 2 contains Supporting Technical Point Papers covering topics relevant to an undersanding of the phenomena. This volume contains working papers, in no particular priority order, resulting from information collected and conclusions drawn from a wide variety of phenomena which have been applied to the study of UAP.
Volume 2 Part A
Contents: includes UAP effects on humans, electrical/electronic equipment and objects. Annex F - page 15 - includes non-ionising EM effects on humans listed on this table and is continued in part B
Page count: 15</t>
  </si>
  <si>
    <t>UAP in the UK Air Defence Region - Volume 2 Part C.pdf</t>
  </si>
  <si>
    <t>PAL.UFOL.RESUFO-RELMOD-PDF-0000024-CONDIGNVOL2C</t>
  </si>
  <si>
    <t>https://avalonlibrary.net/UAP%20in%20the%20UK%20Air%20Defence%20Region%20%28Project%20Condign%29/Volume%202/UAP%20in%20the%20UK%20Air%20Defence%20Region%20-%20Volume%202%20%28in%20parts%29/UAP%20in%20the%20UK%20Air%20Defence%20Region%20-%20Volume%202%20Part%20C.pdf</t>
  </si>
  <si>
    <t>Author: Air Command
Owner: Ministry of Defence
Date document created: 15 May 06
Date released proactively: 15 May 06
Date last updated: 26 Jul 11
Volume 2 Part B
Contents: Annex F: Non-ionising EM effects on Humans and Characteristics of Ball and Bead Lightning 
Page count: 15</t>
  </si>
  <si>
    <t>Author: Air Command
Owner: Ministry of Defence
Date document created: 15 May 06
Date released proactively: 15 May 06
Date last updated: 26 Jul 11
Volume 2 Part C
Contents: Annex F continued - Characteristics of Ball and Bead Lightning (cont.) and Potential Reasons for Higher Densities of UAP Sightings (working paper)
Page count: 15</t>
  </si>
  <si>
    <t>UAP in the UK Air Defence Region - Volume 2 Part D.pdf</t>
  </si>
  <si>
    <t>PAL.UFOL.RESUFO-RELMOD-PDF-0000025-CONDIGNVOL2D</t>
  </si>
  <si>
    <t>https://avalonlibrary.net/UAP%20in%20the%20UK%20Air%20Defence%20Region%20%28Project%20Condign%29/Volume%202/UAP%20in%20the%20UK%20Air%20Defence%20Region%20-%20Volume%202%20%28in%20parts%29/UAP%20in%20the%20UK%20Air%20Defence%20Region%20-%20Volume%202%20Part%20D.pdf</t>
  </si>
  <si>
    <t>Author: Air Command
Owner: Ministry of Defence
Date document created: 15 May 06
Date released proactively: 15 May 06
Date last updated: 26 Jul 11
Volume 2 Part D
Contents: Potential Reasons for Higher Densities of UAP Sightings continued (working paper); Working Paper No. 4: After Images as a Result of Flashes of Light; Working Paper No. 5: Detection of UAPs by Radar
Page count: 15</t>
  </si>
  <si>
    <t>UAP in the UK Air Defence Region - Volume 2 Part E.pdf</t>
  </si>
  <si>
    <t>PAL.UFOL.RESUFO-RELMOD-PDF-0000026-CONDIGNVOL2E</t>
  </si>
  <si>
    <t>https://avalonlibrary.net/UAP%20in%20the%20UK%20Air%20Defence%20Region%20%28Project%20Condign%29/Volume%202/UAP%20in%20the%20UK%20Air%20Defence%20Region%20-%20Volume%202%20%28in%20parts%29/UAP%20in%20the%20UK%20Air%20Defence%20Region%20-%20Volume%202%20Part%20E.pdf</t>
  </si>
  <si>
    <t>UAP in the UK Air Defence Region - Volume 2 Part F.pdf</t>
  </si>
  <si>
    <t>Author: Air Command
Owner: Ministry of Defence
Date document created: 15 May 06
Date released proactively: 15 May 06
Date last updated: 26 Jul 11
Volume 2 Part E
Contents: Working Paper No. 5: Detection of UAPs by Radar (continued); Working Paper No. 6: Exotic Technologies; Working Paper No. 7: Sightline Rates of Flying Objects
Page count: 15</t>
  </si>
  <si>
    <t>https://avalonlibrary.net/UAP%20in%20the%20UK%20Air%20Defence%20Region%20%28Project%20Condign%29/Volume%202/UAP%20in%20the%20UK%20Air%20Defence%20Region%20-%20Volume%202%20%28in%20parts%29/UAP%20in%20the%20UK%20Air%20Defence%20Region%20-%20Volume%202%20Part%20F.pdf</t>
  </si>
  <si>
    <t>PAL.UFOL.RESUFO-RELMOD-PDF-0000027-CONDIGNVOL2F</t>
  </si>
  <si>
    <t>UAP in the UK Air Defence Region - Volume 2 Part G.pdf</t>
  </si>
  <si>
    <t>PAL.UFOL.RESUFO-RELMOD-PDF-0000028-CONDIGNVOL2G</t>
  </si>
  <si>
    <t>Author: Air Command
Owner: Ministry of Defence
Date document created: 15 May 06
Date released proactively: 15 May 06
Date last updated: 26 Jul 11
Volume 2 Part F
Contents:  Working Paper No. 7: Sightline Rates of Flying Objects (continued); Working Paper No. 8: Rarity of UAP Sound - Reports; Working Paper No. 9: 'Black' and Other Aircraft as UAP Events. Includes photographic and schematics of Russian test aircraft (SR-71, ALA-40 proof of concept m thermoplane and ALA-600, from 1992. NASA and NATO 'RESTRICTED' images)
Page count: 15</t>
  </si>
  <si>
    <t>https://avalonlibrary.net/UAP%20in%20the%20UK%20Air%20Defence%20Region%20%28Project%20Condign%29/Volume%202/UAP%20in%20the%20UK%20Air%20Defence%20Region%20-%20Volume%202%20%28in%20parts%29/UAP%20in%20the%20UK%20Air%20Defence%20Region%20-%20Volume%202%20Part%20G.pdf</t>
  </si>
  <si>
    <t>Author: Air Command
Owner: Ministry of Defence
Date document created: 15 May 06
Date released proactively: 15 May 06
Date last updated: 26 Jul 11
Volume 2 Part G
Contents: Working Paper No. 9: 'Black' and Other Aircraft as UAP Events (continued)
Page count: 15</t>
  </si>
  <si>
    <t>UAP in the UK Air Defence Region - Volume 2 Part H.pdf</t>
  </si>
  <si>
    <t>https://avalonlibrary.net/UAP%20in%20the%20UK%20Air%20Defence%20Region%20%28Project%20Condign%29/Volume%202/UAP%20in%20the%20UK%20Air%20Defence%20Region%20-%20Volume%202%20%28in%20parts%29/UAP%20in%20the%20UK%20Air%20Defence%20Region%20-%20Volume%202%20Part%20H.pdf</t>
  </si>
  <si>
    <t>Author: Air Command
Owner: Ministry of Defence
Date document created: 15 May 06
Date released proactively: 15 May 06
Date last updated: 26 Jul 11
Volume 2 Part H
Contents: Working Paper No. 9: 'Black' and Other Aircraft as UAP Events (continued); Working Paper No. 10: Ley Lines, Earthlights and UK Earth Fault Lines
Page count: 15</t>
  </si>
  <si>
    <t>PAL.UFOL.RESUFO-RELMOD-PDF-0000029-CONDIGNVOL2H</t>
  </si>
  <si>
    <t>UAP in the UK Air Defence Region - Volume 2 Part I.pdf</t>
  </si>
  <si>
    <t>https://avalonlibrary.net/UAP%20in%20the%20UK%20Air%20Defence%20Region%20%28Project%20Condign%29/Volume%202/UAP%20in%20the%20UK%20Air%20Defence%20Region%20-%20Volume%202%20%28in%20parts%29/UAP%20in%20the%20UK%20Air%20Defence%20Region%20-%20Volume%202%20Part%20I.pdf</t>
  </si>
  <si>
    <t>Author: Air Command
Owner: Ministry of Defence
Date document created: 15 May 06
Date released proactively: 15 May 06
Date last updated: 26 Jul 11
Volume 2 Part I
Contents: Working Paper No. 10: Ley Lines, Earthlights and UK Earth Fault Lines (continued)
Page count: 15</t>
  </si>
  <si>
    <t>PAL.UFOL.RESUFO-RELMOD-PDF-0000030-CONDIGNVOL2I</t>
  </si>
  <si>
    <t>https://avalonlibrary.net/UAP%20in%20the%20UK%20Air%20Defence%20Region%20%28Project%20Condign%29/Volume%202/UAP%20in%20the%20UK%20Air%20Defence%20Region%20-%20Volume%202%20%28in%20parts%29/UAP%20in%20the%20UK%20Air%20Defence%20Region%20-%20Volume%202%20Part%20J.pdf</t>
  </si>
  <si>
    <t>UAP in the UK Air Defence Region - Volume 2 Part J.pdf</t>
  </si>
  <si>
    <t>PAL.UFOL.RESUFO-RELMOD-PDF-0000031-CONDIGNVOL2J</t>
  </si>
  <si>
    <t>Author: Air Command
Owner: Ministry of Defence
Date document created: 15 May 06
Date released proactively: 15 May 06
Date last updated: 26 Jul 11
Volume 2 Part J
Contents: Working Paper No. 10: Ley Lines, Earthlights and UK Earth Fault Lines (continued); Working Paper No. 11: Collected Imagery and Classification of UAP Shapes
Page count: 15</t>
  </si>
  <si>
    <t>UAP in the UK Air Defence Region - Volume 2 Part K.pdf</t>
  </si>
  <si>
    <t>https://avalonlibrary.net/UAP%20in%20the%20UK%20Air%20Defence%20Region%20%28Project%20Condign%29/Volume%202/UAP%20in%20the%20UK%20Air%20Defence%20Region%20-%20Volume%202%20%28in%20parts%29/UAP%20in%20the%20UK%20Air%20Defence%20Region%20-%20Volume%202%20Part%20K.pdf</t>
  </si>
  <si>
    <t>Author: Air Command
Owner: Ministry of Defence
Date document created: 15 May 06
Date released proactively: 15 May 06
Date last updated: 26 Jul 11
Volume 2 Part K
Contents: Working Paper No. 11: Collected Imagery and Classification of UAP Shapes (continued)
Page count: 12</t>
  </si>
  <si>
    <t>PAL.UFOL.RESUFO-RELMOD-PDF-0000032-CONDIGNVOL2K</t>
  </si>
  <si>
    <t>UAP in the UK Air Defence Region - Volume 2 Part L.pdf</t>
  </si>
  <si>
    <t>PAL.UFOL.RESUFO-RELMOD-PDF-0000033-CONDIGNVOL2L</t>
  </si>
  <si>
    <t>https://avalonlibrary.net/UAP%20in%20the%20UK%20Air%20Defence%20Region%20%28Project%20Condign%29/Volume%202/UAP%20in%20the%20UK%20Air%20Defence%20Region%20-%20Volume%202%20%28in%20parts%29/UAP%20in%20the%20UK%20Air%20Defence%20Region%20-%20Volume%202%20Part%20L.pdf</t>
  </si>
  <si>
    <t>Author: Air Command
Owner: Ministry of Defence
Date document created: 15 May 06
Date released proactively: 15 May 06
Date last updated: 26 Jul 11
Volume 2 Part L
Contents: Working Paper No. 11: Collected Imagery and Classification of UAP Shapes (continued); Working Paper No. 12: Earth's Magentic Field in the UKADR; Working Paper No. 13: Visual Meteorological and Other Natural Atmospheric Phenomena
Page count: 15</t>
  </si>
  <si>
    <t>PAL.UFOL.RESUFO-RELMOD-PDF-0000034-CONDIGNVOL2M</t>
  </si>
  <si>
    <t>UAP in the UK Air Defence Region - Volume 2 Part M.pdf</t>
  </si>
  <si>
    <t>https://avalonlibrary.net/UAP%20in%20the%20UK%20Air%20Defence%20Region%20%28Project%20Condign%29/Volume%202/UAP%20in%20the%20UK%20Air%20Defence%20Region%20-%20Volume%202%20%28in%20parts%29/UAP%20in%20the%20UK%20Air%20Defence%20Region%20-%20Volume%202%20Part%20M.pdf</t>
  </si>
  <si>
    <t>Author: Air Command
Owner: Ministry of Defence
Date document created: 15 May 06
Date released proactively: 15 May 06
Date last updated: 26 Jul 11
Volume 2 Part M
Contents: Working Paper No. 13: Visual Meteorological and Other Natural Atmospheric Phenomena (continued); Working Paper No. 14: Meteorological Balloons
Page count: 15</t>
  </si>
  <si>
    <t>https://avalonlibrary.net/UAP%20in%20the%20UK%20Air%20Defence%20Region%20%28Project%20Condign%29/Volume%202/UAP%20in%20the%20UK%20Air%20Defence%20Region%20-%20Volume%202%20%28in%20parts%29/UAP%20in%20the%20UK%20Air%20Defence%20Region%20-%20Volume%202%20Part%20N.pdf</t>
  </si>
  <si>
    <t>UAP in the UK Air Defence Region - Volume 2 Part N.pdf</t>
  </si>
  <si>
    <t>PAL.UFOL.RESUFO-RELMOD-PDF-0000035-CONDIGNVOL2N</t>
  </si>
  <si>
    <t>https://avalonlibrary.net/UAP%20in%20the%20UK%20Air%20Defence%20Region%20%28Project%20Condign%29/Volume%202/UAP%20in%20the%20UK%20Air%20Defence%20Region%20-%20Volume%202%20%28in%20parts%29/UAP%20in%20the%20UK%20Air%20Defence%20Region%20-%20Volume%202%20Part%20O.pdf</t>
  </si>
  <si>
    <t>PAL.UFOL.RESUFO-RELMOD-PDF-0000036-CONDIGNVOL2O</t>
  </si>
  <si>
    <t>UAP in the UK Air Defence Region - Volume 2 Part O.pdf</t>
  </si>
  <si>
    <t>https://avalonlibrary.net/UAP%20in%20the%20UK%20Air%20Defence%20Region%20%28Project%20Condign%29/Volume%202/UAP%20in%20the%20UK%20Air%20Defence%20Region%20-%20Volume%202%20%28in%20parts%29/UAP%20in%20the%20UK%20Air%20Defence%20Region%20-%20Volume%202%20Part%20P.pdf</t>
  </si>
  <si>
    <t>UAP in the UK Air Defence Region - Volume 2 Part P.pdf</t>
  </si>
  <si>
    <t>PAL.UFOL.RESUFO-RELMOD-PDF-0000037-CONDIGNVOL2P</t>
  </si>
  <si>
    <t>Author: Air Command
Owner: Ministry of Defence
Date document created: 15 May 06
Date released proactively: 15 May 06
Date last updated: 26 Jul 11
Volume 2 Part O
Contents: Working Paper No. 17: Visual Observation of Satellites (continued); Working Paper No. 18: Projected Shapes/Shadows, Fluorescence, Luminescence and Sonoluminescence
Page count: 15</t>
  </si>
  <si>
    <t>Author: Air Command
Owner: Ministry of Defence
Date document created: 15 May 06
Date released proactively: 15 May 06
Date last updated: 26 Jul 11
Volume 2 Part N
Contents: Working Paper No. 14: Meteorological Balloons (continued): Working Paper No. 15: Airships, Hot Air and Tethered Balloons; Working Paper No. 16: Sunspot, Aurora and Seismic Correlation; Working Paper No. 17: Visual Observation of Satellites
Page count: 15</t>
  </si>
  <si>
    <t>Author: Air Command
Owner: Ministry of Defence
Date document created: 15 May 06
Date released proactively: 15 May 06
Date last updated: 26 Jul 11
Volume 2 Part P
Contents: Working Paper No. 19: Charged Dust Aerosols - Dusty Plasmas and Atmospheric Plasmas as Reflectors and Absorbers; Working Paper No. 20: Optical Mirages; Working Paper No. 21: Ionospheric Plasma; Working Paper No. 22: Artefacts
Page count: 15</t>
  </si>
  <si>
    <t>https://avalonlibrary.net/UAP%20in%20the%20UK%20Air%20Defence%20Region%20%28Project%20Condign%29/Volume%202/UAP%20in%20the%20UK%20Air%20Defence%20Region%20-%20Volume%202%20%28in%20parts%29/UAP%20in%20the%20UK%20Air%20Defence%20Region%20-%20Volume%202%20Part%20Q.pdf</t>
  </si>
  <si>
    <t>UAP in the UK Air Defence Region - Volume 2 Part Q.pdf</t>
  </si>
  <si>
    <t>PAL.UFOL.RESUFO-RELMOD-PDF-0000038-CONDIGNVOL2Q</t>
  </si>
  <si>
    <t>Author: Air Command
Owner: Ministry of Defence
Date document created: 15 May 06
Date released proactively: 15 May 06
Date last updated: 26 Jul 11
Volume 2 Part Q
Contents: Working Paper No. 22: Artefacts (continued); Working Paper No. 23: Linked Vortex Rings; Working Paper No. 24: 'Sprites', 'Elves' and 'Blue Jets' (Atmosperic and Ionospheric Phenomena); Working Paper No. 25: Overview of Magnetic Field Effects on Humans
Page count: 21</t>
  </si>
  <si>
    <t>https://avalonlibrary.net/UAP%20in%20the%20UK%20Air%20Defence%20Region%20%28Project%20Condign%29/Volume%203/UAP%20in%20the%20UK%20Air%20Defence%20Region%20-%20Volume%203%20%28FULL%29/UAP%20in%20the%20UK%20Air%20Defence%20Region%20-%20Volume%203%20%28FULL%29.pdf</t>
  </si>
  <si>
    <t>UAP in the UK Air Defence Region - Volume 3 (FULL).pdf</t>
  </si>
  <si>
    <t xml:space="preserve">
This file was created by collating the several parts released by the MoD. Original source for Volume 3:
https://webarchive.nationalarchives.gov.uk/ukgwa/20121110115232/http://www.mod.uk/DefenceInternet/FreedomOfInformation/PublicationScheme/SearchPublicationScheme/UapInTheUkAirDefenceRegionVolume3.htm</t>
  </si>
  <si>
    <t>UAP in the UK Air Defence Region - Volume 3 (FULL)</t>
  </si>
  <si>
    <t>PAL.UFOL.RESUFO-RELMOD-PDF-0000039-CONDIGNVOL3FULL</t>
  </si>
  <si>
    <t>UAP in the UK Air Defence Region - Volume 3 (in parts)</t>
  </si>
  <si>
    <t>UAP in the UK Air Defence Region - Volume 3 Part A.pdf</t>
  </si>
  <si>
    <t>UAP in the UK Air Defence Region - Volume 3 Part B.pdf</t>
  </si>
  <si>
    <t>UAP in the UK Air Defence Region - Volume 3 Part C.pdf</t>
  </si>
  <si>
    <t>UAP in the UK Air Defence Region - Volume 3 Part D.pdf</t>
  </si>
  <si>
    <t>UAP in the UK Air Defence Region - Volume 3 Part E.pdf</t>
  </si>
  <si>
    <t xml:space="preserve">The contents of Volume 3 were released in separate parts labelled A - E </t>
  </si>
  <si>
    <t>Author: Air Command
Owner: Ministry of Defence
Date document created: 15 May 06
Date released proactively: 15 May 06
Date last updated: 26 Jul 11
This is the third volume of a three-part report on the information held in DI55 on the subject of UAP. The material in this report is classified overall SECRET only because it contains performance values of the UKADR radars. Radar performance is directly relevant to whether unidentified aerial objects can enter and leave UK airspace and whether they constitute a threat.
Volume 3 considers classified radar performance data and contains an assessment of relevant technologies in the context of potential military applications and an assessment of UAP as potential hazards to aircraft.</t>
  </si>
  <si>
    <t>https://avalonlibrary.net/UAP%20in%20the%20UK%20Air%20Defence%20Region%20%28Project%20Condign%29/Volume%203/UAP%20in%20the%20UK%20Air%20Defence%20Region%20-%20Volume%203%20%28in%20parts%29/UAP%20in%20the%20UK%20Air%20Defence%20Region%20-%20Volume%203%20Part%20A.pdf</t>
  </si>
  <si>
    <t>This volume primarily deals with sensitive matters associated with the UAP study which could not be placed in the RESTRICTED Executive Summary. These include Collision Risks, Foreign Military Interest, and Strategic Threats.
Volume 3 part A
Page count: 9</t>
  </si>
  <si>
    <t>PAL.UFOL.RESUFO-RELMOD-PDF-0000040-CONDIGNVOL3A</t>
  </si>
  <si>
    <t>PAL.UFOL.RESUFO-RELMOD-PDF-0000041-CONDIGNVOL3B</t>
  </si>
  <si>
    <t>PAL.UFOL.RESUFO-RELMOD-PDF-0000042-CONDIGNVOL3C</t>
  </si>
  <si>
    <t>PAL.UFOL.RESUFO-RELMOD-PDF-0000043-CONDIGNVOL3D</t>
  </si>
  <si>
    <t>PAL.UFOL.RESUFO-RELMOD-PDF-0000044-CONDIGNVOL3E</t>
  </si>
  <si>
    <t>https://avalonlibrary.net/UAP%20in%20the%20UK%20Air%20Defence%20Region%20%28Project%20Condign%29/Volume%203/UAP%20in%20the%20UK%20Air%20Defence%20Region%20-%20Volume%203%20%28in%20parts%29/UAP%20in%20the%20UK%20Air%20Defence%20Region%20-%20Volume%203%20Part%20B.pdf</t>
  </si>
  <si>
    <t>This volume primarily deals with sensitive matters associated with the UAP study which could not be placed in the RESTRICTED Executive Summary. These include Collision Risks, Foreign Military Interest, and Strategic Threats.
Volume 3 part B
Contents: Miscellaneous Related Studies - Chapter 1: Radar Detection of UAPs in the UKADR
Page count: 11</t>
  </si>
  <si>
    <t>Original source for Volume 3:
https://webarchive.nationalarchives.gov.uk/ukgwa/20121110115232/http://www.mod.uk/DefenceInternet/FreedomOfInformation/PublicationScheme/SearchPublicationScheme/UapInTheUkAirDefenceRegionVolume3.htm</t>
  </si>
  <si>
    <t>https://avalonlibrary.net/UAP%20in%20the%20UK%20Air%20Defence%20Region%20%28Project%20Condign%29/Volume%203/UAP%20in%20the%20UK%20Air%20Defence%20Region%20-%20Volume%203%20%28in%20parts%29/UAP%20in%20the%20UK%20Air%20Defence%20Region%20-%20Volume%203%20Part%20C.pdf</t>
  </si>
  <si>
    <t>This volume primarily deals with sensitive matters associated with the UAP study which could not be placed in the RESTRICTED Executive Summary. These include Collision Risks, Foreign Military Interest, and Strategic Threats.
Volume 3 part C
Contents: Miscellaneous Related Studies - Chapter 1: Radar Detection of UAPs in the UKADR (continued) with redactions
Page count: 10</t>
  </si>
  <si>
    <t>https://avalonlibrary.net/UAP%20in%20the%20UK%20Air%20Defence%20Region%20%28Project%20Condign%29/Volume%203/UAP%20in%20the%20UK%20Air%20Defence%20Region%20-%20Volume%203%20%28in%20parts%29/UAP%20in%20the%20UK%20Air%20Defence%20Region%20-%20Volume%203%20Part%20D.pdf</t>
  </si>
  <si>
    <t>https://avalonlibrary.net/UAP%20in%20the%20UK%20Air%20Defence%20Region%20%28Project%20Condign%29/Volume%203/UAP%20in%20the%20UK%20Air%20Defence%20Region%20-%20Volume%203%20%28in%20parts%29/UAP%20in%20the%20UK%20Air%20Defence%20Region%20-%20Volume%203%20Part%20E.pdf</t>
  </si>
  <si>
    <t>This volume primarily deals with sensitive matters associated with the UAP study which could not be placed in the RESTRICTED Executive Summary. These include Collision Risks, Foreign Military Interest, and Strategic Threats.
Volume 3 part D
Contents: Miscellaneous Related Studies - Chapter 1: Radar Detection of UAPs in the UKADR (continued) with redactions
Page count: 8</t>
  </si>
  <si>
    <t>This volume primarily deals with sensitive matters associated with the UAP study which could not be placed in the RESTRICTED Executive Summary. These include Collision Risks, Foreign Military Interest, and Strategic Threats.
Volume 3 part E
Contents: Chapter 4 - UAP Work In Other Countries; also includes annexes
Page count: 10</t>
  </si>
  <si>
    <t>Project Condign Executive Summary</t>
  </si>
  <si>
    <t>https://avalonlibrary.net/UAP%20in%20the%20UK%20Air%20Defence%20Region%20%28Project%20Condign%29/Project%20Condign%20Executive%20Summary/UAP%20in%20the%20UK%20Air%20Defence%20Region%20-%20Executive%20Summary%20%28December%202000%29.pdf</t>
  </si>
  <si>
    <t>The Exectuvive Summary of the UAP in the UKADR report findings and recommendations published December 2000 containing 23 pages</t>
  </si>
  <si>
    <t>UAP in the UK Air Defence Region - Executive Summary (December 2000).pdf</t>
  </si>
  <si>
    <t>Original source for the Executive Summary:
https://webarchive.nationalarchives.gov.uk/ukgwa/20121110115311/http://www.mod.uk/DefenceInternet/FreedomOfInformation/PublicationScheme/SearchPublicationScheme/UapInTheUkAirDefenceRegionExecutiveSummary.htm</t>
  </si>
  <si>
    <t>PAL.UFOL.RESUFO-RELMOD-PDF-0000045-CONDIGNEXEC</t>
  </si>
  <si>
    <t>DEFE-24-2090 - UFO correspondence with Dr D Clarke with redactions</t>
  </si>
  <si>
    <t>DEFE-24-2090-1_1 - UFO correspondence with Dr D Clarke with redactions.pdf</t>
  </si>
  <si>
    <t>PAL.UFOL.RESUFO-RELMOD-PDF-0000046-DEFE2420901.1</t>
  </si>
  <si>
    <t>DEFE-24-2090-1_2 - UFO correspondence with Dr D Clarke with redactions.pdf</t>
  </si>
  <si>
    <t>PAL.UFOL.RESUFO-RELMOD-PDF-0000047-DEFE2420901.2</t>
  </si>
  <si>
    <t>PAL.UFOL.RESUFO-RELMOD-PDF-0000048-DEFE2420901.3</t>
  </si>
  <si>
    <t>DEFE-24-2090-1_3 - UFO correspondence with Dr D Clarke with redactions.pdf</t>
  </si>
  <si>
    <t>https://avalonlibrary.net/UAP%20in%20the%20UK%20Air%20Defence%20Region%20%28Project%20Condign%29/DEFE-24-2090%20-%20UFO%20correspondence%20with%20Dr%20D%20Clarke%20with%20redactions/DEFE-24-2090-1_1%20-%20UFO%20correspondence%20with%20Dr%20D%20Clarke%20with%20redactions.pdf</t>
  </si>
  <si>
    <t>Reference: DEFE 24/2090/1
Description: Digital copy of DEFE 24/2090: UFO correspondence with Dr D Clarke; with redactions
Date: 2005 Sep 01 - 2008 Jul 31
Held by: The National Archives, Kew
Legal status: Public Record(s)
Closure status: Open Document, Open Description
Access conditions: Open on Transfer
Record opening date: 12 July 2012
Page count: 45</t>
  </si>
  <si>
    <t>https://avalonlibrary.net/UAP%20in%20the%20UK%20Air%20Defence%20Region%20%28Project%20Condign%29/DEFE-24-2090%20-%20UFO%20correspondence%20with%20Dr%20D%20Clarke%20with%20redactions/DEFE-24-2090-1_2%20-%20UFO%20correspondence%20with%20Dr%20D%20Clarke%20with%20redactions.pdf</t>
  </si>
  <si>
    <t>Reference: DEFE 24/2090/1
Description: Digital copy of DEFE 24/2090: UFO correspondence with Dr D Clarke; with redactions
Date: 2005 Sep 01 - 2008 Jul 31
Held by: The National Archives, Kew
Legal status: Public Record(s)
Closure status: Open Document, Open Description
Access conditions: Open on Transfer
Record opening date: 12 July 2012
Page count: 55</t>
  </si>
  <si>
    <t>https://avalonlibrary.net/UAP%20in%20the%20UK%20Air%20Defence%20Region%20%28Project%20Condign%29/DEFE-24-2090%20-%20UFO%20correspondence%20with%20Dr%20D%20Clarke%20with%20redactions/DEFE-24-2090-1_3%20-%20UFO%20correspondence%20with%20Dr%20D%20Clarke%20with%20redactions.pdf</t>
  </si>
  <si>
    <t>Reference: DEFE 24/2090/1
Description: Digital copy of DEFE 24/2090: UFO correspondence with Dr D Clarke; with redactions
Date: 2005 Sep 01 - 2008 Jul 31
Held by: The National Archives, Kew
Legal status: Public Record(s)
Closure status: Open Document, Open Description
Access conditions: Open on Transfer
Record opening date: 12 July 2012
Page count: 59</t>
  </si>
  <si>
    <t>The contents of Volume 1 were released in separate parts labelled A - G with additional annexes
During a policy review in 1996 into the handling of Unidentified Aerial Phenomena sighting reports received by the Ministry of Defence, a study was undertaken to determine the potential value, if any, of such reports to Defence Intelligence. Consistent with Ministry of Defence policy, the available data was studied principally to ascertain whether there is any evidence of a threat to the UK, and secondly, should the opportunity arise, to identify any potential military technologies of interest.
Note: full text of Project Condign is also available at the Internet Archive https://archive.org/stream/396201-defe-24-2090-1/396201-defe-24-2090-1_djvu.txt with options for other formats. Page count 160</t>
  </si>
  <si>
    <t>Dr David Clarke/Gary Anthony</t>
  </si>
  <si>
    <t xml:space="preserve">David Clarke is a senior lecturer in journalism at Sheffield Hallam University, UK, where he teaches research techniques and use of the Freedom of Information Act legislation. Gary Anthony is an amateur astronomer from Yorkshire who has been interested in the UFO phenomenon for over 20 years.
</t>
  </si>
  <si>
    <t>Journal article</t>
  </si>
  <si>
    <t>JOURNA</t>
  </si>
  <si>
    <t>Publishing</t>
  </si>
  <si>
    <t>Publication</t>
  </si>
  <si>
    <t>UAP in the UK Air Defence Region (Project Condign)</t>
  </si>
  <si>
    <t>PAL.UFOL.RESUFO-MAGAZI-PDF-0000003-IUR</t>
  </si>
  <si>
    <t>The British MoD study - Project Condign by Dr David Clarke and Gary Anthony.pdf</t>
  </si>
  <si>
    <t>Author: Air Command
Owner: Ministry of Defence
Date document created: 15 May 06
Date released proactively: 15 May 06
Date last updated: 14 Jun 12
The results of Project Condign were compiled into a 400-page document titled Unidentified Aerial Phenomena in the UK Air Defence Region that drew on approximately 10,000 sightings and reports that had been gathered by the DI55, a section of the Directorate of Scientific and Technical Intelligence (DSTI) within the DIS (Defence Intelligence Service). It was released into the public domain on 15 May 2006 after a September 2005 Freedom of Information Act request by UFO researchers Dr David Clarke, a lecturer at Sheffield Hallam University, and Gary Anthony, a former BUFORA astronomical consultant. The identity of the report's author/s was not made public.
The author of the report, whose identity was not disclosed, was an MoD contractor with high security clearance and evident scientific training. He was given free access to all material on UFOs retained by the MoD and was able to speak openly about whatever he found. The report was not written for publication and remained so secret that only a handful of people were ever shown it when it was completed in 2000. 
Formally classified UK Eyes only UK restricted. Volume 1 and 2 are classified 'RESTRICTED', Volume 3 SECRET - issued by DI55 in February 2000 internal memo No. 55/2/00. Volume 1 is the main report which also provides indexes to all report volumes.
The Main Report (Volume 1) describes the Background, Methodology used, the Data Base and the Statistical Analysis.</t>
  </si>
  <si>
    <t>The article was sourced from here: https://www.ufocasebook.com/pdf/projectcondign.pdf
via Ian Ridpath's website. It can also be seen here: https://en.calameo.com/read/00058403715f1b45994fc - pages 89 - 101</t>
  </si>
  <si>
    <r>
      <t xml:space="preserve">
Author/s: David Clarke and Gary Anthony
Publication: International UFO Reporter - IUR
Issue: Vol 30, No. 4 - page/s 3 - 13 and pages 29 - 32
Title: The British MoD study: Project Condign
Date: August 2006
Early in May 2006 we revealed to the world’s media the existence of a secret study of UFOs, codenamed “Condign,” commissioned by the UK Ministry of Defence (MoD). The discovery of the study’s four-volume report, completed in February 2000, was the culmination of almost 18 months of investigative research involving a team of Britain’s most experienced UFO researchers.
The key finding from the perspective of ufology is expressed in the introduction to the study, where the report’s author states that it is an indisputable fact that some UFOs, or UAPs (Unidentified Aerial Phenomena) as they are described throughout the report, are </t>
    </r>
    <r>
      <rPr>
        <i/>
        <sz val="10"/>
        <color theme="1"/>
        <rFont val="Courier New"/>
        <family val="3"/>
      </rPr>
      <t>generated by an unknown phenomenon</t>
    </r>
    <r>
      <rPr>
        <sz val="10"/>
        <color theme="1"/>
        <rFont val="Courier New"/>
        <family val="3"/>
      </rPr>
      <t xml:space="preserve">.
</t>
    </r>
  </si>
  <si>
    <t>https://avalonlibrary.net/UAP%20in%20the%20UK%20Air%20Defence%20Region%20%28Project%20Condign%29/The%20British%20MoD%20study%20-%20Project%20Condign%20by%20Dr%20David%20Clarke%20and%20Gary%20Anthony.pdf</t>
  </si>
  <si>
    <t>DEFE-24-2090 - UFO correspondence with Dr D Clarke with redactions.zip</t>
  </si>
  <si>
    <t>Project Condign Volume 1.zip</t>
  </si>
  <si>
    <t>Project Condign Volume 2.zip</t>
  </si>
  <si>
    <t>Project Condign Volume 3.zip</t>
  </si>
  <si>
    <t>https://avalonlibrary.net/?dir=UAP%20in%20the%20UK%20Air%20Defence%20Region%20%28Project%20Condign%29/DEFE-24-2090 - UFO correspondence with Dr D Clarke with redactions.zip</t>
  </si>
  <si>
    <t>https://avalonlibrary.net/?dir=UAP%20in%20the%20UK%20Air%20Defence%20Region%20%28Project%20Condign%29/Project Condign Volume 1.zip</t>
  </si>
  <si>
    <t>https://avalonlibrary.net/?dir=UAP%20in%20the%20UK%20Air%20Defence%20Region%20%28Project%20Condign%29/Project Condign Volume 2.zip</t>
  </si>
  <si>
    <t>https://avalonlibrary.net/?dir=UAP%20in%20the%20UK%20Air%20Defence%20Region%20%28Project%20Condign%29/Project Condign Volume 3.zip</t>
  </si>
  <si>
    <t xml:space="preserve">Zipped archive of folder contents contains 3 document files </t>
  </si>
  <si>
    <t xml:space="preserve">Zipped archive of folder contents contains 11 document files </t>
  </si>
  <si>
    <t xml:space="preserve">Zipped archive of folder contents contains 17 document files </t>
  </si>
  <si>
    <t>PAL.UFOL.RESUFO-ZIP-0000007-MODDEFE242090</t>
  </si>
  <si>
    <t>PAL.UFOL.RESUFO-ZIP-0000008-CONDIGNVOL1</t>
  </si>
  <si>
    <t>PAL.UFOL.RESUFO-ZIP-0000009-CONDIGNVOL2</t>
  </si>
  <si>
    <t>PAL.UFOL.RESUFO-ZIP-0000010-CONDIGNVOL3</t>
  </si>
  <si>
    <t>Dr_David_Clarke_briefing-guide-12-07-12.pdf</t>
  </si>
  <si>
    <t xml:space="preserve">UK MoD (Ministry of Defence) UFO File releases </t>
  </si>
  <si>
    <t>https://avalonlibrary.net/UK%20MoD%20%28Ministry%20of%20Defence%29%20UFO%20File%20releases%20/Dr_David_Clarke_briefing-guide-12-07-12.pdf</t>
  </si>
  <si>
    <t>Dr David Clarke</t>
  </si>
  <si>
    <t xml:space="preserve">
David Clarke is a senior lecturer in journalism at Sheffield Hallam University, UK, where he teaches research techniques and use of the Freedom of Information Act legislation. 
</t>
  </si>
  <si>
    <t>Dr David Clarke of the Department of Journalism and Communication, Sheffield Hallam University created this briefing document for The National Archives, in March 2008. Revisions were made in February 2010, January and August 2011 and June 2012</t>
  </si>
  <si>
    <t>PAL.UFOL.RESUFO-ARTICL-PDF-0000032-CLARKEBRIEF</t>
  </si>
  <si>
    <t>PAL.UFOL.RESUFO-ARTICL-PDF-0000033-POPEOVIEW</t>
  </si>
  <si>
    <t>MoD UFO Files overview - Nick Pope 2009.pdf</t>
  </si>
  <si>
    <t>https://avalonlibrary.net/UK%20MoD%20%28Ministry%20of%20Defence%29%20UFO%20File%20releases%20/MoD%20UFO%20Files%20overview%20-%20Nick%20Pope%202009.pdf</t>
  </si>
  <si>
    <t>The British Government has declassified and released most of its UFO files. Nick Pope worked on these files, wrote many of the documents in them and – through his hundreds of media interviews – has been the public face of the release program. The following Q&amp;A with Nick Pope gives an overview of the release of the files and is also designed as a quotable resource for journalists and academics
228 files and around 60,000 pages of documentation have been released. This is in addition to a
number of UFO files that had already been released under the old Public Record Act, the best-known
provision of which was the so-called 30-year rule, which said files could be considered for public
release 30 years after the date of the most recent document contained in them</t>
  </si>
  <si>
    <t>Nick Pope</t>
  </si>
  <si>
    <t>DEFE-24-2448 UFOs - Freedom of Information (FOI) requests with redactions (merged).pdf</t>
  </si>
  <si>
    <t>https://avalonlibrary.net/UK%20MoD%20%28Ministry%20of%20Defence%29%20UFO%20File%20releases%20/DEFE-24-2448%20UFOs%20-%20Freedom%20of%20Information%20%28FOI%29%20requests%20with%20redactions/DEFE-24-2448%20UFOs%20-%20Freedom%20of%20Information%20%28FOI%29%20requests%20with%20redactions%20%28merged%29.pdf</t>
  </si>
  <si>
    <t>248 page merged file of DEFE-24-2448</t>
  </si>
  <si>
    <t>https://avalonlibrary.net/UK%20MoD%20%28Ministry%20of%20Defence%29%20UFO%20File%20releases%20/DEFE-24-2448%20UFOs%20-%20Freedom%20of%20Information%20%28FOI%29%20requests%20with%20redactions/DEFE-24-2448-1_1%20UFOs%20-%20Freedom%20of%20Information%20%28FOI%29%20requests%20with%20redactions.pdf</t>
  </si>
  <si>
    <t>Reference: DEFE 24/2448/1
Description: Digital copy of DEFE 24/2448: UFOs: Freedom of Information (FOI) requests; with redactions
Date: 2008 Jan 02 - 2008 Jul 09
Held by: The National Archives, Kew
Legal status: Public Record(s)
Closure status: Open Document, Open Description
Access conditions: Open on Transfer
Record opening date: 21 June 2013
DEFE-24-2448-1_1.pdf (Images 1 - 69)</t>
  </si>
  <si>
    <t>Reference: DEFE 24/2448/1
Description: Digital copy of DEFE 24/2448: UFOs: Freedom of Information (FOI) requests; with redactions
Date: 2008 Jan 02 - 2008 Jul 09
Held by: The National Archives, Kew
Legal status: Public Record(s)
Closure status: Open Document, Open Description
Access conditions: Open on Transfer
Record opening date: 21 June 2013
DEFE-24-2448-1_2.pdf (Images 70 - 162)</t>
  </si>
  <si>
    <t>Reference: DEFE 24/2448/1
Description: Digital copy of DEFE 24/2448: UFOs: Freedom of Information (FOI) requests; with redactions
Date: 2008 Jan 02 - 2008 Jul 09
Held by: The National Archives, Kew
Legal status: Public Record(s)
Closure status: Open Document, Open Description
Access conditions: Open on Transfer
Record opening date: 21 June 2013
DEFE-24-2448-1_3.pdf (Images 163 - 248)</t>
  </si>
  <si>
    <t>https://avalonlibrary.net/UK%20MoD%20%28Ministry%20of%20Defence%29%20UFO%20File%20releases%20/DEFE-24-2448%20UFOs%20-%20Freedom%20of%20Information%20%28FOI%29%20requests%20with%20redactions/DEFE-24-2448-1_2%20UFOs%20-%20Freedom%20of%20Information%20%28FOI%29%20requests%20with%20redactions.pdf</t>
  </si>
  <si>
    <t>https://avalonlibrary.net/UK%20MoD%20%28Ministry%20of%20Defence%29%20UFO%20File%20releases%20/DEFE-24-2448%20UFOs%20-%20Freedom%20of%20Information%20%28FOI%29%20requests%20with%20redactions/DEFE-24-2448-1_3%20UFOs%20-%20Freedom%20of%20Information%20%28FOI%29%20requests%20with%20redactions.pdf</t>
  </si>
  <si>
    <t>DEFE-24-2448-1_1 UFOs - Freedom of Information (FOI) requests with redactions.pdf</t>
  </si>
  <si>
    <t>DEFE-24-2448-1_2 UFOs - Freedom of Information (FOI) requests with redactions.pdf</t>
  </si>
  <si>
    <t>DEFE-24-2448-1_3 UFOs - Freedom of Information (FOI) requests with redactions.pdf</t>
  </si>
  <si>
    <t>PAL.UFOL.RESUFO-RELMOD-PDF-0000050-DEFE2424481.1</t>
  </si>
  <si>
    <t>PAL.UFOL.RESUFO-RELMOD-PDF-0000051-DEFE2424481.2</t>
  </si>
  <si>
    <t>DEFE-24-2449 UFOs - Freedom of Information (FOI) requests with redactions (merged).pdf</t>
  </si>
  <si>
    <t>https://avalonlibrary.net/UK%20MoD%20%28Ministry%20of%20Defence%29%20UFO%20File%20releases%20/DEFE-24-2449%20UFOs%20-%20Freedom%20of%20Information%20%28FOI%29%20requests%20with%20redactions/DEFE-24-2449%20UFOs%20-%20Freedom%20of%20Information%20%28FOI%29%20requests%20with%20redactions%20%28merged%29.pdf</t>
  </si>
  <si>
    <t>233 page merged file of DEFE-24-2449</t>
  </si>
  <si>
    <t>DEFE-24-2449-1_1 UFOs - Freedom of Information (FOI) requests with redactions.pdf</t>
  </si>
  <si>
    <t>https://avalonlibrary.net/UK%20MoD%20%28Ministry%20of%20Defence%29%20UFO%20File%20releases%20/DEFE-24-2449%20UFOs%20-%20Freedom%20of%20Information%20%28FOI%29%20requests%20with%20redactions/DEFE-24-2449-1_1%20UFOs%20-%20Freedom%20of%20Information%20%28FOI%29%20requests%20with%20redactions.pdf</t>
  </si>
  <si>
    <t>PAL.UFOL.RESUFO-RELMOD-PDF-0000049-DEFE2424481</t>
  </si>
  <si>
    <t>https://avalonlibrary.net/UK%20MoD%20%28Ministry%20of%20Defence%29%20UFO%20File%20releases%20/DEFE-24-2449%20UFOs%20-%20Freedom%20of%20Information%20%28FOI%29%20requests%20with%20redactions/DEFE-24-2449-1_2%20UFOs%20-%20Freedom%20of%20Information%20%28FOI%29%20requests%20with%20redactions.pdf</t>
  </si>
  <si>
    <t>https://avalonlibrary.net/UK%20MoD%20%28Ministry%20of%20Defence%29%20UFO%20File%20releases%20/DEFE-24-2449%20UFOs%20-%20Freedom%20of%20Information%20%28FOI%29%20requests%20with%20redactions/DEFE-24-2449-1_3%20UFOs%20-%20Freedom%20of%20Information%20%28FOI%29%20requests%20with%20redactions.pdf</t>
  </si>
  <si>
    <t>https://avalonlibrary.net/UK%20MoD%20%28Ministry%20of%20Defence%29%20UFO%20File%20releases%20/DEFE-24-2449%20UFOs%20-%20Freedom%20of%20Information%20%28FOI%29%20requests%20with%20redactions/DEFE-24-2449-1_4%20UFOs%20-%20Freedom%20of%20Information%20%28FOI%29%20requests%20with%20redactions.pdf</t>
  </si>
  <si>
    <t>DEFE-24-2449-1_2 UFOs - Freedom of Information (FOI) requests with redactions.pdf</t>
  </si>
  <si>
    <t>DEFE-24-2449-1_3 UFOs - Freedom of Information (FOI) requests with redactions.pdf</t>
  </si>
  <si>
    <t>DEFE-24-2449-1_4 UFOs - Freedom of Information (FOI) requests with redactions.pdf</t>
  </si>
  <si>
    <t>Reference: DEFE 24/2449/1
Description: Digital copy of DEFE 24/2449: UFOs: Freedom of Information (FOI) requests; with redactions
Date: 2008 Jul 10 - 2008 Oct 20
Held by: The National Archives, Kew
Legal status: Public Record(s)
Closure status: Open Document, Open Description
Access conditions: Open on Transfer
Record opening date: 21 June 2013
DEFE-24-2449-1_1.pdf (Images 1 - 66)</t>
  </si>
  <si>
    <t>Reference: DEFE 24/2449/1
Description: Digital copy of DEFE 24/2449: UFOs: Freedom of Information (FOI) requests; with redactions
Date: 2008 Jul 10 - 2008 Oct 20
Held by: The National Archives, Kew
Legal status: Public Record(s)
Closure status: Open Document, Open Description
Access conditions: Open on Transfer
Record opening date: 21 June 2013
DEFE-24-2449-1_2.pdf (Images 67 - 91)</t>
  </si>
  <si>
    <t>Reference: DEFE 24/2449/1
Description: Digital copy of DEFE 24/2449: UFOs: Freedom of Information (FOI) requests; with redactions
Date: 2008 Jul 10 - 2008 Oct 20
Held by: The National Archives, Kew
Legal status: Public Record(s)
Closure status: Open Document, Open Description
Access conditions: Open on Transfer
Record opening date: 21 June 2013
DEFE-24-2449-1_3.pdf (Images 92 - 146)</t>
  </si>
  <si>
    <t>Reference: DEFE 24/2449/1
Description: Digital copy of DEFE 24/2449: UFOs: Freedom of Information (FOI) requests; with redactions
Date: 2008 Jul 10 - 2008 Oct 20
Held by: The National Archives, Kew
Legal status: Public Record(s)
Closure status: Open Document, Open Description
Access conditions: Open on Transfer
Record opening date: 21 June 2013
DEFE-24-2449-1_4.pdf (Images 147 - 233)</t>
  </si>
  <si>
    <t>PAL.UFOL.RESUFO-RELMOD-PDF-0000052-DEFE2424481.3</t>
  </si>
  <si>
    <t>PAL.UFOL.RESUFO-RELMOD-PDF-0000053-DEFE2424491</t>
  </si>
  <si>
    <t>DEFE-24-2450 UFOs - Freedom of Information (FOI) requests with redactions (merged).pdf</t>
  </si>
  <si>
    <t>https://avalonlibrary.net/UK%20MoD%20%28Ministry%20of%20Defence%29%20UFO%20File%20releases%20/DEFE-24-2450%20UFOs%20-%20Freedom%20of%20Information%20%28FOI%29%20requests%20with%20redactions/DEFE-24-2450%20UFOs%20-%20Freedom%20of%20Information%20%28FOI%29%20requests%20with%20redactions%20%28merged%29.pdf</t>
  </si>
  <si>
    <t>131 page merged file of DEFE-24-2450</t>
  </si>
  <si>
    <t>DEFE-24-2450-1_1 UFOs - Freedom of Information (FOI) requests with redactions.pdf</t>
  </si>
  <si>
    <t>DEFE-24-2450-1_2 UFOs - Freedom of Information (FOI) requests with redactions</t>
  </si>
  <si>
    <t>https://avalonlibrary.net/UK%20MoD%20%28Ministry%20of%20Defence%29%20UFO%20File%20releases%20/DEFE-24-2450%20UFOs%20-%20Freedom%20of%20Information%20%28FOI%29%20requests%20with%20redactions/DEFE-24-2450-1_1%20UFOs%20-%20Freedom%20of%20Information%20%28FOI%29%20requests%20with%20redactions.pdf</t>
  </si>
  <si>
    <t>https://avalonlibrary.net/UK%20MoD%20%28Ministry%20of%20Defence%29%20UFO%20File%20releases%20/DEFE-24-2450%20UFOs%20-%20Freedom%20of%20Information%20%28FOI%29%20requests%20with%20redactions/DEFE-24-2450-1_2%20UFOs%20-%20Freedom%20of%20Information%20%28FOI%29%20requests%20with%20redactions.pdf</t>
  </si>
  <si>
    <t>Reference: DEFE 24/2450/1
Description: Digital copy of DEFE 24/2450: UFOs: Freedom of Information (FOI) requests; with redactions
Date: 2008 Oct 22 - 2008 Dec 15
Held by: The National Archives, Kew
Legal status: Public Record(s)
Closure status: Open Document, Open Description
Access conditions: Open on Transfer
Record opening date: 21 June 2013
DEFE-24-2450-1_1.pdf (Images 1 - 61)</t>
  </si>
  <si>
    <t>Reference: DEFE 24/2450/1
Description: Digital copy of DEFE 24/2450: UFOs: Freedom of Information (FOI) requests; with redactions
Date: 2008 Oct 22 - 2008 Dec 15
Held by: The National Archives, Kew
Legal status: Public Record(s)
Closure status: Open Document, Open Description
Access conditions: Open on Transfer
Record opening date: 21 June 2013
DEFE-24-2450-1_2.pdf (Images 62 - 131)</t>
  </si>
  <si>
    <t>DEFE-24-2451 UFOs - correspondence with redactions (merged).pdf</t>
  </si>
  <si>
    <t>https://avalonlibrary.net/UK%20MoD%20%28Ministry%20of%20Defence%29%20UFO%20File%20releases%20/DEFE-24-2451%20UFOs%20-%20correspondence%20with%20redactions/DEFE-24-2451%20UFOs%20-%20correspondence%20with%20redactions%20%28merged%29.pdf</t>
  </si>
  <si>
    <t>181 page merged file of DEFE-24-2451</t>
  </si>
  <si>
    <t>DEFE-24-2451-1_1 UFOs - correspondence with redactions.pdf</t>
  </si>
  <si>
    <t>DEFE-24-2451-1_2 UFOs - correspondence with redactions.pdf</t>
  </si>
  <si>
    <t>DEFE-24-2451-1_3 UFOs - correspondence with redactions.pdf</t>
  </si>
  <si>
    <t>https://avalonlibrary.net/UK%20MoD%20%28Ministry%20of%20Defence%29%20UFO%20File%20releases%20/DEFE-24-2451%20UFOs%20-%20correspondence%20with%20redactions/DEFE-24-2451-1_1%20UFOs%20-%20correspondence%20with%20redactions.pdf</t>
  </si>
  <si>
    <t>https://avalonlibrary.net/UK%20MoD%20%28Ministry%20of%20Defence%29%20UFO%20File%20releases%20/DEFE-24-2451%20UFOs%20-%20correspondence%20with%20redactions/DEFE-24-2451-1_2%20UFOs%20-%20correspondence%20with%20redactions.pdf</t>
  </si>
  <si>
    <t>https://avalonlibrary.net/UK%20MoD%20%28Ministry%20of%20Defence%29%20UFO%20File%20releases%20/DEFE-24-2451%20UFOs%20-%20correspondence%20with%20redactions/DEFE-24-2451-1_3%20UFOs%20-%20correspondence%20with%20redactions.pdf</t>
  </si>
  <si>
    <t>Reference: DEFE 24/2451/1
Description: Digital copy of DEFE 24/2451: UFOs: correspondence; with redactions
Date: 2009 Jan 01 - 2009 Jul 20
Held by: The National Archives, Kew
Legal status: Public Record(s)
Closure status: Open Document, Open Description
Access conditions: Open on Transfer
Record opening date: 21 June 2013
DEFE-24-2451-1_1.pdf (Images 1 - 64)</t>
  </si>
  <si>
    <t>Reference: DEFE 24/2451/1
Description: Digital copy of DEFE 24/2451: UFOs: correspondence; with redactions
Date: 2009 Jan 01 - 2009 Jul 20
Held by: The National Archives, Kew
Legal status: Public Record(s)
Closure status: Open Document, Open Description
Access conditions: Open on Transfer
Record opening date: 21 June 2013
DEFE-24-2451-1_2.pdf (Images 65 - 125)</t>
  </si>
  <si>
    <t>Reference: DEFE 24/2451/1
Description: Digital copy of DEFE 24/2451: UFOs: correspondence; with redactions
Date: 2009 Jan 01 - 2009 Jul 20
Held by: The National Archives, Kew
Legal status: Public Record(s)
Closure status: Open Document, Open Description
Access conditions: Open on Transfer
Record opening date: 21 June 2013
DEFE-24-2451-1_3.pdf (Images 125 - 181)</t>
  </si>
  <si>
    <t>DEFE-24-2452 UFOs - correspondence with redactions (merged).pdf</t>
  </si>
  <si>
    <t>https://avalonlibrary.net/UK%20MoD%20%28Ministry%20of%20Defence%29%20UFO%20File%20releases%20/DEFE-24-2452%20UFOs%20-%20correspondence%20with%20redactions/DEFE-24-2452%20UFOs%20-%20correspondence%20with%20redactions%20%28merged%29.pdf</t>
  </si>
  <si>
    <t>91 page merged file of DEFE-24-2452</t>
  </si>
  <si>
    <t>DEFE-24-2452-1_2 UFOs - correspondence with redactions.pdf</t>
  </si>
  <si>
    <t>DEFE-24-2452-1_1 UFOs - correspondence with redactions.pdf</t>
  </si>
  <si>
    <t>https://avalonlibrary.net/UK%20MoD%20%28Ministry%20of%20Defence%29%20UFO%20File%20releases%20/DEFE-24-2452%20UFOs%20-%20correspondence%20with%20redactions/DEFE-24-2452-1_1%20UFOs%20-%20correspondence%20with%20redactions.pdf</t>
  </si>
  <si>
    <t>https://avalonlibrary.net/UK%20MoD%20%28Ministry%20of%20Defence%29%20UFO%20File%20releases%20/DEFE-24-2452%20UFOs%20-%20correspondence%20with%20redactions/DEFE-24-2452-1_2%20UFOs%20-%20correspondence%20with%20redactions.pdf</t>
  </si>
  <si>
    <t>Reference: DEFE 24/2452/1
Description: Digital copy of DEFE 24/2452: UFOs: correspondence; with redactions
Date: 2009 Aug 06 - 2009 Nov 25
Held by: The National Archives, Kew
Legal status: Public Record(s)
Closure status: Open Document, Open Description
Access conditions: Open on Transfer
Record opening date: 21 June 2013
DEFE-24-2452-1_1.pdf (Images 1 - 45)</t>
  </si>
  <si>
    <t>Reference: DEFE 24/2452/1
Description: Digital copy of DEFE 24/2452: UFOs: correspondence; with redactions
Date: 2009 Aug 06 - 2009 Nov 25
Held by: The National Archives, Kew
Legal status: Public Record(s)
Closure status: Open Document, Open Description
Access conditions: Open on Transfer
Record opening date: 21 June 2013
DEFE-24-2452-1_2.pdf (Images 46 - 91)</t>
  </si>
  <si>
    <t>https://avalonlibrary.net/UK%20MoD%20%28Ministry%20of%20Defence%29%20UFO%20File%20releases%20/DEFE-24-2453%20UFOs%20-%20Ministerial%20correspondence%20with%20redactions/DEFE-24-2453-1%20UFOs%20-%20Ministerial%20correspondence%3B%20with%20redactions.pdf</t>
  </si>
  <si>
    <t>Reference: DEFE 24/2453/1
Description: Digital copy of DEFE 24/2453: UFOs: Ministerial correspondence; with redactions
Date: 2009 Jan 01 - 2009 Feb 18
Held by: The National Archives, Kew
Legal status: Public Record(s)
Closure status: Open Document, Open Description
Access conditions: Open on Transfer
Record opening date: 21 June 2013
DEFE-24-2453-1.pdf (images 1 - 16)</t>
  </si>
  <si>
    <t>DEFE-24-2453-1 UFOs - Ministerial correspondence; with redactions.pdf</t>
  </si>
  <si>
    <t>DEFE-24-1959 - UFO reports with redactions (merged).pdf</t>
  </si>
  <si>
    <t>https://avalonlibrary.net/UK%20MoD%20%28Ministry%20of%20Defence%29%20UFO%20File%20releases%20/DEFE-24-1959%20-%20UFO%20reports%20with%20redactions/DEFE-24-1959%20-%20UFO%20reports%20with%20redactions%20%28merged%29.pdf</t>
  </si>
  <si>
    <t>371 page merged file of DEFE-24-1959</t>
  </si>
  <si>
    <t>DEFE-24-1959-1_1 - UFO reports with redactions.pdf</t>
  </si>
  <si>
    <t>DEFE-24-1959-1_2 - UFO reports with redactions.pdf</t>
  </si>
  <si>
    <t>DEFE-24-1959-1_3 - UFO reports with redactions.pdf</t>
  </si>
  <si>
    <t>DEFE-24-1959-1_4 - UFO reports with redactions.pdf</t>
  </si>
  <si>
    <t>DEFE-24-1959-1_5 - UFO reports with redactions.pdf</t>
  </si>
  <si>
    <t>https://avalonlibrary.net/UK%20MoD%20%28Ministry%20of%20Defence%29%20UFO%20File%20releases%20/DEFE-24-1959%20-%20UFO%20reports%20with%20redactions/DEFE-24-1959-1_1%20-%20UFO%20reports%20with%20redactions.pdf</t>
  </si>
  <si>
    <t>https://avalonlibrary.net/UK%20MoD%20%28Ministry%20of%20Defence%29%20UFO%20File%20releases%20/DEFE-24-1959%20-%20UFO%20reports%20with%20redactions/DEFE-24-1959-1_2%20-%20UFO%20reports%20with%20redactions.pdf</t>
  </si>
  <si>
    <t>https://avalonlibrary.net/UK%20MoD%20%28Ministry%20of%20Defence%29%20UFO%20File%20releases%20/DEFE-24-1959%20-%20UFO%20reports%20with%20redactions/DEFE-24-1959-1_3%20-%20UFO%20reports%20with%20redactions.pdf</t>
  </si>
  <si>
    <t>https://avalonlibrary.net/UK%20MoD%20%28Ministry%20of%20Defence%29%20UFO%20File%20releases%20/DEFE-24-1959%20-%20UFO%20reports%20with%20redactions/DEFE-24-1959-1_4%20-%20UFO%20reports%20with%20redactions.pdf</t>
  </si>
  <si>
    <t>https://avalonlibrary.net/UK%20MoD%20%28Ministry%20of%20Defence%29%20UFO%20File%20releases%20/DEFE-24-1959%20-%20UFO%20reports%20with%20redactions/DEFE-24-1959-1_5%20-%20UFO%20reports%20with%20redactions.pdf</t>
  </si>
  <si>
    <t>Reference: DEFE 24/1959/1
Description: Digital copy of DEFE 24/1959: UFO reports; with redactions
Date: 1993 January 01-1993 December 31
Held by: The National Archives, Kew
Legal status: Public Record(s)
Closure status: Open Document, Open Description
Access conditions: Open on Transfer
Record opening date: 17 August 2009
DEFE-24-1959-1_1.pdf (Images 1 - 61)</t>
  </si>
  <si>
    <t>Reference: DEFE 24/1959/1
Description: Digital copy of DEFE 24/1959: UFO reports; with redactions
Date: 1993 January 01-1993 December 31
Held by: The National Archives, Kew
Legal status: Public Record(s)
Closure status: Open Document, Open Description
Access conditions: Open on Transfer
Record opening date: 17 August 2009
DEFE-24-1959-1_2.pdf (Images 62 - 132)</t>
  </si>
  <si>
    <t>Reference: DEFE 24/1959/1
Description: Digital copy of DEFE 24/1959: UFO reports; with redactions
Date: 1993 January 01-1993 December 31
Held by: The National Archives, Kew
Legal status: Public Record(s)
Closure status: Open Document, Open Description
Access conditions: Open on Transfer
Record opening date: 17 August 2009
DEFE-24-1959-1_3.pdf (Images 133 - 200)</t>
  </si>
  <si>
    <t>Reference: DEFE 24/1959/1
Description: Digital copy of DEFE 24/1959: UFO reports; with redactions
Date: 1993 January 01-1993 December 31
Held by: The National Archives, Kew
Legal status: Public Record(s)
Closure status: Open Document, Open Description
Access conditions: Open on Transfer
Record opening date: 17 August 2009
DEFE-24-1959-1_4.pdf (Images 201 - 285)</t>
  </si>
  <si>
    <t>Reference: DEFE 24/1959/1
Description: Digital copy of DEFE 24/1959: UFO reports; with redactions
Date: 1993 January 01-1993 December 31
Held by: The National Archives, Kew
Legal status: Public Record(s)
Closure status: Open Document, Open Description
Access conditions: Open on Transfer
Record opening date: 17 August 2009
DEFE-24-1959-1_5.pdf (Images 286 - 371)</t>
  </si>
  <si>
    <t>PAL.UFOL.RESUFO-RELMOD-PDF-0000058-DEFE2424501</t>
  </si>
  <si>
    <t>PAL.UFOL.RESUFO-RELMOD-PDF-0000061-DEFE2424511</t>
  </si>
  <si>
    <t>PAL.UFOL.RESUFO-RELMOD-PDF-0000065-DEFE2424521</t>
  </si>
  <si>
    <t>PAL.UFOL.RESUFO-RELMOD-PDF-0000068-DEFE2424531</t>
  </si>
  <si>
    <t>PAL.UFOL.RESUFO-RELMOD-PDF-0000069-DEFE2419591</t>
  </si>
  <si>
    <t>DEFE-24-1953 - UFO reports with redactions (merged).pdf</t>
  </si>
  <si>
    <t>https://avalonlibrary.net/UK%20MoD%20%28Ministry%20of%20Defence%29%20UFO%20File%20releases%20/DEFE-24-1953%20-%20UFO%20reports%20with%20redactions/DEFE-24-1953%20-%20UFO%20reports%20with%20redactions%20%28merged%29.pdf</t>
  </si>
  <si>
    <t>206 page merged file of DEFE-24-1953</t>
  </si>
  <si>
    <t>PAL.UFOL.RESUFO-RELMOD-PDF-0000075-DEFE2419531</t>
  </si>
  <si>
    <t>https://avalonlibrary.net/UK%20MoD%20%28Ministry%20of%20Defence%29%20UFO%20File%20releases%20/DEFE-24-1953%20-%20UFO%20reports%20with%20redactions/DEFE-24-1953-1_1%20-%20UFO%20reports%20with%20redactions.pdf</t>
  </si>
  <si>
    <t>https://avalonlibrary.net/UK%20MoD%20%28Ministry%20of%20Defence%29%20UFO%20File%20releases%20/DEFE-24-1953%20-%20UFO%20reports%20with%20redactions/DEFE-24-1953-1_2%20-%20UFO%20reports%20with%20redactions.pdf</t>
  </si>
  <si>
    <t>https://avalonlibrary.net/UK%20MoD%20%28Ministry%20of%20Defence%29%20UFO%20File%20releases%20/DEFE-24-1953%20-%20UFO%20reports%20with%20redactions/DEFE-24-1953-1_3%20-%20UFO%20reports%20with%20redactions.pdf</t>
  </si>
  <si>
    <t>https://avalonlibrary.net/UK%20MoD%20%28Ministry%20of%20Defence%29%20UFO%20File%20releases%20/DEFE-24-1953%20-%20UFO%20reports%20with%20redactions/DEFE-24-1953-1_4%20-%20UFO%20reports%20with%20redactions.pdf</t>
  </si>
  <si>
    <t>DEFE-24-1953-1_1 - UFO reports with redactions.pdf</t>
  </si>
  <si>
    <t>DEFE-24-1953-1_2 - UFO reports with redactions.pdf</t>
  </si>
  <si>
    <t>DEFE-24-1953-1_3 - UFO reports with redactions.pdf</t>
  </si>
  <si>
    <t>DEFE-24-1953-1_4 - UFO reports with redactions</t>
  </si>
  <si>
    <t>Reference: DEFE 24/1953/1
Description: Digital copy of DEFE 24/1953: UFO reports; with redactions
Date: 01 January 1991 - 31 January 1992
Held by: The National Archives, Kew
Legal status: Public Record(s)
Closure status: Open Document, Open Description
Access conditions: Open on Transfer
Record opening date: 20 October 2008
DEFE-24-1953-1_1.pdf (Images 1 - 61)</t>
  </si>
  <si>
    <t>Reference: DEFE 24/1953/1
Description: Digital copy of DEFE 24/1953: UFO reports; with redactions
Date: 01 January 1991 - 31 January 1992
Held by: The National Archives, Kew
Legal status: Public Record(s)
Closure status: Open Document, Open Description
Access conditions: Open on Transfer
Record opening date: 20 October 2008
DEFE-24-1953-1_2.pdf (Images 62 - 110)</t>
  </si>
  <si>
    <t>Reference: DEFE 24/1953/1
Description: Digital copy of DEFE 24/1953: UFO reports; with redactions
Date: 01 January 1991 - 31 January 1992
Held by: The National Archives, Kew
Legal status: Public Record(s)
Closure status: Open Document, Open Description
Access conditions: Open on Transfer
Record opening date: 20 October 2008
DEFE-24-1953-1_3.pdf (Images 111 - 159)</t>
  </si>
  <si>
    <t>Reference: DEFE 24/1953/1
Description: Digital copy of DEFE 24/1953: UFO reports; with redactions
Date: 01 January 1991 - 31 January 1992
Held by: The National Archives, Kew
Legal status: Public Record(s)
Closure status: Open Document, Open Description
Access conditions: Open on Transfer
Record opening date: 20 October 2008
DEFE-24-1953-1_4.pdf (Images 160 - 206)</t>
  </si>
  <si>
    <t>DEFE-24-1923 - UFO reports with redactions (merged).pdf</t>
  </si>
  <si>
    <t>https://avalonlibrary.net/UK%20MoD%20%28Ministry%20of%20Defence%29%20UFO%20File%20releases%20/DEFE-24-1923%20-%20UFO%20reports%20with%20redactions/DEFE-24-1923%20-%20UFO%20reports%20with%20redactions%20%28merged%29.pdf</t>
  </si>
  <si>
    <t>216 page merged file of DEFE-24-1923</t>
  </si>
  <si>
    <t>PAL.UFOL.RESUFO-RELMOD-PDF-0000080-DEFE2419231</t>
  </si>
  <si>
    <t>DEFE-24-1923-1_1 - UFO reports with redactions.pdf</t>
  </si>
  <si>
    <t>DEFE-24-1923-1_2 - UFO reports with redactions.pdf</t>
  </si>
  <si>
    <t>DEFE-24-1923-1_3 - UFO reports with redactions.pdf</t>
  </si>
  <si>
    <t>DEFE-24-1923-1_4 - UFO reports with redactions.pdf</t>
  </si>
  <si>
    <t>DEFE-24-1923-1_5 - UFO reports with redactions.pdf</t>
  </si>
  <si>
    <t>https://avalonlibrary.net/UK%20MoD%20%28Ministry%20of%20Defence%29%20UFO%20File%20releases%20/DEFE-24-1923%20-%20UFO%20reports%20with%20redactions/DEFE-24-1923-1_1%20-%20UFO%20reports%20with%20redactions.pdf</t>
  </si>
  <si>
    <t>https://avalonlibrary.net/UK%20MoD%20%28Ministry%20of%20Defence%29%20UFO%20File%20releases%20/DEFE-24-1923%20-%20UFO%20reports%20with%20redactions/DEFE-24-1923-1_2%20-%20UFO%20reports%20with%20redactions.pdf</t>
  </si>
  <si>
    <t>https://avalonlibrary.net/UK%20MoD%20%28Ministry%20of%20Defence%29%20UFO%20File%20releases%20/DEFE-24-1923%20-%20UFO%20reports%20with%20redactions/DEFE-24-1923-1_3%20-%20UFO%20reports%20with%20redactions.pdf</t>
  </si>
  <si>
    <t>https://avalonlibrary.net/UK%20MoD%20%28Ministry%20of%20Defence%29%20UFO%20File%20releases%20/DEFE-24-1923%20-%20UFO%20reports%20with%20redactions/DEFE-24-1923-1_4%20-%20UFO%20reports%20with%20redactions.pdf</t>
  </si>
  <si>
    <t>https://avalonlibrary.net/UK%20MoD%20%28Ministry%20of%20Defence%29%20UFO%20File%20releases%20/DEFE-24-1923%20-%20UFO%20reports%20with%20redactions/DEFE-24-1923-1_5%20-%20UFO%20reports%20with%20redactions.pdf</t>
  </si>
  <si>
    <t>Reference: DEFE 24/1923/1
Description: Digital copy of DEFE 24/1923: UFO reports; with redactions
Date: 1985 Jan 01 - 1986 April 01
Held by: The National Archives, Kew
Legal status: Public Record(s)
Closure status: Open Document, Open Description
Access conditions: Open on Transfer
Record opening date: 14 May 2008
DEFE-24-1923-1_1.pdf (Images 1 - 47)</t>
  </si>
  <si>
    <t>Reference: DEFE 24/1923/1
Description: Digital copy of DEFE 24/1923: UFO reports; with redactions
Date: 1985 Jan 01 - 1986 April 01
Held by: The National Archives, Kew
Legal status: Public Record(s)
Closure status: Open Document, Open Description
Access conditions: Open on Transfer
Record opening date: 14 May 2008
DEFE-24-1923-1_2.pdf (Images 48 - 96)</t>
  </si>
  <si>
    <t>Reference: DEFE 24/1923/1
Description: Digital copy of DEFE 24/1923: UFO reports; with redactions
Date: 1985 Jan 01 - 1986 April 01
Held by: The National Archives, Kew
Legal status: Public Record(s)
Closure status: Open Document, Open Description
Access conditions: Open on Transfer
Record opening date: 14 May 2008
DEFE-24-1923-1_3.pdf (Images 97 - 126)</t>
  </si>
  <si>
    <t>Reference: DEFE 24/1923/1
Description: Digital copy of DEFE 24/1923: UFO reports; with redactions
Date: 1985 Jan 01 - 1986 April 01
Held by: The National Archives, Kew
Legal status: Public Record(s)
Closure status: Open Document, Open Description
Access conditions: Open on Transfer
Record opening date: 14 May 2008
DEFE-24-1923-1_4.pdf (Images 127 - 165)</t>
  </si>
  <si>
    <t>Reference: DEFE 24/1923/1
Description: Digital copy of DEFE 24/1923: UFO reports; with redactions
Date: 1985 Jan 01 - 1986 April 01
Held by: The National Archives, Kew
Legal status: Public Record(s)
Closure status: Open Document, Open Description
Access conditions: Open on Transfer
Record opening date: 14 May 2008
DEFE-24-1923-1_5.pdf (Images 166 - 216)</t>
  </si>
  <si>
    <t>DEFE-24-1928 - UFO reports with redactions (merged).pdf</t>
  </si>
  <si>
    <t>PAL.UFOL.RESUFO-RELMOD-PDF-0000086-DEFE2419281</t>
  </si>
  <si>
    <t>https://avalonlibrary.net/UK%20MoD%20%28Ministry%20of%20Defence%29%20UFO%20File%20releases%20/DEFE-24-1928%20-%20UFO%20reports%20with%20redactions/DEFE-24-1928%20-%20UFO%20reports%20with%20redactions%20%28merged%29.pdf</t>
  </si>
  <si>
    <t>267 page merged file of DEFE-24-1928</t>
  </si>
  <si>
    <t>DEFE-24-1928-1_1 - UFO reports with redactions.pdf</t>
  </si>
  <si>
    <t>DEFE-24-1928-1_2 - UFO reports with redactions.pdf</t>
  </si>
  <si>
    <t>DEFE-24-1928-1_3 - UFO reports with redactions.pdf</t>
  </si>
  <si>
    <t>DEFE-24-1928-1_4 - UFO reports with redactions.pdf</t>
  </si>
  <si>
    <t>DEFE-24-1928-1_5 - UFO reports with redactions.pdf</t>
  </si>
  <si>
    <t>https://avalonlibrary.net/UK%20MoD%20%28Ministry%20of%20Defence%29%20UFO%20File%20releases%20/DEFE-24-1928%20-%20UFO%20reports%20with%20redactions/DEFE-24-1928-1_1%20-%20UFO%20reports%20with%20redactions.pdf</t>
  </si>
  <si>
    <t>https://avalonlibrary.net/UK%20MoD%20%28Ministry%20of%20Defence%29%20UFO%20File%20releases%20/DEFE-24-1928%20-%20UFO%20reports%20with%20redactions/DEFE-24-1928-1_2%20-%20UFO%20reports%20with%20redactions.pdf</t>
  </si>
  <si>
    <t>https://avalonlibrary.net/UK%20MoD%20%28Ministry%20of%20Defence%29%20UFO%20File%20releases%20/DEFE-24-1928%20-%20UFO%20reports%20with%20redactions/DEFE-24-1928-1_3%20-%20UFO%20reports%20with%20redactions.pdf</t>
  </si>
  <si>
    <t>https://avalonlibrary.net/UK%20MoD%20%28Ministry%20of%20Defence%29%20UFO%20File%20releases%20/DEFE-24-1928%20-%20UFO%20reports%20with%20redactions/DEFE-24-1928-1_4%20-%20UFO%20reports%20with%20redactions.pdf</t>
  </si>
  <si>
    <t>https://avalonlibrary.net/UK%20MoD%20%28Ministry%20of%20Defence%29%20UFO%20File%20releases%20/DEFE-24-1928%20-%20UFO%20reports%20with%20redactions/DEFE-24-1928-1_5%20-%20UFO%20reports%20with%20redactions.pdf</t>
  </si>
  <si>
    <t>PAL.UFOL.RESUFO-RELMOD-PDF-0000054-DEFE2424491.1</t>
  </si>
  <si>
    <t>PAL.UFOL.RESUFO-RELMOD-PDF-0000055-DEFE2424491.2</t>
  </si>
  <si>
    <t>PAL.UFOL.RESUFO-RELMOD-PDF-0000056-DEFE2424491.3</t>
  </si>
  <si>
    <t>PAL.UFOL.RESUFO-RELMOD-PDF-0000057-DEFE2424491.4</t>
  </si>
  <si>
    <t>PAL.UFOL.RESUFO-RELMOD-PDF-0000059-DEFE2424501.1</t>
  </si>
  <si>
    <t>PAL.UFOL.RESUFO-RELMOD-PDF-0000060-DEFE2424501.2</t>
  </si>
  <si>
    <t>PAL.UFOL.RESUFO-RELMOD-PDF-0000062-DEFE2424511.1</t>
  </si>
  <si>
    <t>PAL.UFOL.RESUFO-RELMOD-PDF-0000063-DEFE2424511.2</t>
  </si>
  <si>
    <t>PAL.UFOL.RESUFO-RELMOD-PDF-0000064-DEFE2424511.3</t>
  </si>
  <si>
    <t>PAL.UFOL.RESUFO-RELMOD-PDF-0000066-DEFE2424521.1</t>
  </si>
  <si>
    <t>PAL.UFOL.RESUFO-RELMOD-PDF-0000067-DEFE2424521.2</t>
  </si>
  <si>
    <t>PAL.UFOL.RESUFO-RELMOD-PDF-0000070-DEFE2419591.1</t>
  </si>
  <si>
    <t>PAL.UFOL.RESUFO-RELMOD-PDF-0000071-DEFE2419591.2</t>
  </si>
  <si>
    <t>PAL.UFOL.RESUFO-RELMOD-PDF-0000072-DEFE2419591.3</t>
  </si>
  <si>
    <t>PAL.UFOL.RESUFO-RELMOD-PDF-0000073-DEFE2419591.4</t>
  </si>
  <si>
    <t>PAL.UFOL.RESUFO-RELMOD-PDF-0000074-DEFE2419591.5</t>
  </si>
  <si>
    <t>PAL.UFOL.RESUFO-RELMOD-PDF-0000076-DEFE2419531.1</t>
  </si>
  <si>
    <t>PAL.UFOL.RESUFO-RELMOD-PDF-0000077-DEFE2419531.2</t>
  </si>
  <si>
    <t>PAL.UFOL.RESUFO-RELMOD-PDF-0000078-DEFE2419531.3</t>
  </si>
  <si>
    <t>PAL.UFOL.RESUFO-RELMOD-PDF-0000079-DEFE2419531.4</t>
  </si>
  <si>
    <t>PAL.UFOL.RESUFO-RELMOD-PDF-0000081-DEFE2419231.1</t>
  </si>
  <si>
    <t>PAL.UFOL.RESUFO-RELMOD-PDF-0000082-DEFE2419231.2</t>
  </si>
  <si>
    <t>PAL.UFOL.RESUFO-RELMOD-PDF-0000083-DEFE2419231.3</t>
  </si>
  <si>
    <t>PAL.UFOL.RESUFO-RELMOD-PDF-0000084-DEFE2419231.4</t>
  </si>
  <si>
    <t>PAL.UFOL.RESUFO-RELMOD-PDF-0000085-DEFE2419231.5</t>
  </si>
  <si>
    <t>PAL.UFOL.RESUFO-RELMOD-PDF-0000087-DEFE2419281.1</t>
  </si>
  <si>
    <t>PAL.UFOL.RESUFO-RELMOD-PDF-0000088-DEFE2419281.2</t>
  </si>
  <si>
    <t>PAL.UFOL.RESUFO-RELMOD-PDF-0000089-DEFE2419281.3</t>
  </si>
  <si>
    <t>PAL.UFOL.RESUFO-RELMOD-PDF-0000090-DEFE2419281.4</t>
  </si>
  <si>
    <t>PAL.UFOL.RESUFO-RELMOD-PDF-0000091-DEFE2419281.5</t>
  </si>
  <si>
    <t>Reference: DEFE 24/1928/1
Description: Digital copy of DEFE 24/1928: UFO reports; with redactions
Date: 01 February 1988 - 30 June 1988
Held by: The National Archives, Kew
Legal status: Public Record(s)
Closure status: Open Document, Open Description
Access conditions: Open on Transfer
Record opening date: 20 October 2008
DEFE-24-1928-1_1.pdf (Images 1 - 77)</t>
  </si>
  <si>
    <t>Reference: DEFE 24/1928/1
Description: Digital copy of DEFE 24/1928: UFO reports; with redactions
Date: 01 February 1988 - 30 June 1988
Held by: The National Archives, Kew
Legal status: Public Record(s)
Closure status: Open Document, Open Description
Access conditions: Open on Transfer
Record opening date: 20 October 2008
DEFE-24-1928-1_2.pdf (Images 78 - 127)</t>
  </si>
  <si>
    <t>Reference: DEFE 24/1928/1
Description: Digital copy of DEFE 24/1928: UFO reports; with redactions
Date: 01 February 1988 - 30 June 1988
Held by: The National Archives, Kew
Legal status: Public Record(s)
Closure status: Open Document, Open Description
Access conditions: Open on Transfer
Record opening date: 20 October 2008
DEFE-24-1928-1_3.pdf (Images 128 - 171)</t>
  </si>
  <si>
    <t>Reference: DEFE 24/1928/1
Description: Digital copy of DEFE 24/1928: UFO reports; with redactions
Date: 01 February 1988 - 30 June 1988
Held by: The National Archives, Kew
Legal status: Public Record(s)
Closure status: Open Document, Open Description
Access conditions: Open on Transfer
Record opening date: 20 October 2008
DEFE-24-1928-1_4.pdf (Images 172 - 222)</t>
  </si>
  <si>
    <t>Reference: DEFE 24/1928/1
Description: Digital copy of DEFE 24/1928: UFO reports; with redactions
Date: 01 February 1988 - 30 June 1988
Held by: The National Archives, Kew
Legal status: Public Record(s)
Closure status: Open Document, Open Description
Access conditions: Open on Transfer
Record opening date: 20 October 2008
DEFE-24-1928-1_5.pdf (Images 223 - 267)</t>
  </si>
  <si>
    <t>https://avalonlibrary.net/UK%20MoD%20%28Ministry%20of%20Defence%29%20UFO%20File%20releases%20/DEFE-24-1975%20-%20UFO%20reports%20with%20redactions/DEFE-24-1975%20-%20UFO%20reports%20with%20redactions%20%28merged%29.pdf</t>
  </si>
  <si>
    <t>DEFE-24-1975 - UFO reports with redactions (merged).pdf</t>
  </si>
  <si>
    <t>PAL.UFOL.RESUFO-RELMOD-PDF-0000092-DEFE2419751</t>
  </si>
  <si>
    <t>DEFE-24-1975-1_1 - UFO reports with redactions.pdf</t>
  </si>
  <si>
    <t>DEFE-24-1975-1_2 - UFO reports with redactions.pdf</t>
  </si>
  <si>
    <t>DEFE-24-1975-1_3 - UFO reports with redactions.pdf</t>
  </si>
  <si>
    <t>DEFE-24-1975-1_4 - UFO reports with redactions.pdf</t>
  </si>
  <si>
    <t>DEFE-24-1975-1_5 - UFO reports with redactions.pdf</t>
  </si>
  <si>
    <t>327 page merged file of DEFE-24-1975</t>
  </si>
  <si>
    <t>https://avalonlibrary.net/UK%20MoD%20%28Ministry%20of%20Defence%29%20UFO%20File%20releases%20/DEFE-24-1975%20-%20UFO%20reports%20with%20redactions/DEFE-24-1975-1_1%20-%20UFO%20reports%20with%20redactions.pdf</t>
  </si>
  <si>
    <t>https://avalonlibrary.net/UK%20MoD%20%28Ministry%20of%20Defence%29%20UFO%20File%20releases%20/DEFE-24-1975%20-%20UFO%20reports%20with%20redactions/DEFE-24-1975-1_2%20-%20UFO%20reports%20with%20redactions.pdf</t>
  </si>
  <si>
    <t>https://avalonlibrary.net/UK%20MoD%20%28Ministry%20of%20Defence%29%20UFO%20File%20releases%20/DEFE-24-1975%20-%20UFO%20reports%20with%20redactions/DEFE-24-1975-1_3%20-%20UFO%20reports%20with%20redactions.pdf</t>
  </si>
  <si>
    <t>https://avalonlibrary.net/UK%20MoD%20%28Ministry%20of%20Defence%29%20UFO%20File%20releases%20/DEFE-24-1975%20-%20UFO%20reports%20with%20redactions/DEFE-24-1975-1_4%20-%20UFO%20reports%20with%20redactions.pdf</t>
  </si>
  <si>
    <t>https://avalonlibrary.net/UK%20MoD%20%28Ministry%20of%20Defence%29%20UFO%20File%20releases%20/DEFE-24-1975%20-%20UFO%20reports%20with%20redactions/DEFE-24-1975-1_5%20-%20UFO%20reports%20with%20redactions.pdf</t>
  </si>
  <si>
    <t>PAL.UFOL.RESUFO-RELMOD-PDF-0000093-DEFE2419751.1</t>
  </si>
  <si>
    <t>PAL.UFOL.RESUFO-RELMOD-PDF-0000094-DEFE2419751.2</t>
  </si>
  <si>
    <t>PAL.UFOL.RESUFO-RELMOD-PDF-0000095-DEFE2419751.3</t>
  </si>
  <si>
    <t>PAL.UFOL.RESUFO-RELMOD-PDF-0000096-DEFE2419751.4</t>
  </si>
  <si>
    <t>PAL.UFOL.RESUFO-RELMOD-PDF-0000097-DEFE2419751.5</t>
  </si>
  <si>
    <t>Reference: DEFE 24/1975/1
Description: Digital copy of DEFE 24/1975: UFO reports; with redactions
Date: 1995 January 01-1995 June 30
Held by: The National Archives, Kew
Legal status: Public Record(s)
Closure status: Open Document, Open Description
Access conditions: Open on Transfer
Record opening date: 17 August 2009
DEFE-24-1975-1_1.pdf (Images 1 - 65)</t>
  </si>
  <si>
    <t>Reference: DEFE 24/1975/1
Description: Digital copy of DEFE 24/1975: UFO reports; with redactions
Date: 1995 January 01-1995 June 30
Held by: The National Archives, Kew
Legal status: Public Record(s)
Closure status: Open Document, Open Description
Access conditions: Open on Transfer
Record opening date: 17 August 2009
DEFE-24-1975-1_2.pdf (Images 66 - 135)</t>
  </si>
  <si>
    <t>Reference: DEFE 24/1975/1
Description: Digital copy of DEFE 24/1975: UFO reports; with redactions
Date: 1995 January 01-1995 June 30
Held by: The National Archives, Kew
Legal status: Public Record(s)
Closure status: Open Document, Open Description
Access conditions: Open on Transfer
Record opening date: 17 August 2009
DEFE-24-1975-1_3.pdf (Images 136 - 204)</t>
  </si>
  <si>
    <t>Reference: DEFE 24/1975/1
Description: Digital copy of DEFE 24/1975: UFO reports; with redactions
Date: 1995 January 01-1995 June 30
Held by: The National Archives, Kew
Legal status: Public Record(s)
Closure status: Open Document, Open Description
Access conditions: Open on Transfer
Record opening date: 17 August 2009
DEFE-24-1975-1_4.pdf (Images 205 - 268)</t>
  </si>
  <si>
    <t>Reference: DEFE 24/1975/1
Description: Digital copy of DEFE 24/1975: UFO reports; with redactions
Date: 1995 January 01-1995 June 30
Held by: The National Archives, Kew
Legal status: Public Record(s)
Closure status: Open Document, Open Description
Access conditions: Open on Transfer
Record opening date: 17 August 2009
DEFE-24-1975-1_5.pdf (Images 269 - 327)</t>
  </si>
  <si>
    <t>DEFE-24-1990 - UFO reports with redactions (merged).pdf</t>
  </si>
  <si>
    <t>https://avalonlibrary.net/UK%20MoD%20%28Ministry%20of%20Defence%29%20UFO%20File%20releases%20/DEFE-24-1990%20-%20UFO%20reports%20with%20redactions/DEFE-24-1990%20-%20UFO%20reports%20with%20redactions%20%28merged%29.pdf</t>
  </si>
  <si>
    <t>275 page merged file of DEFE-24-1990</t>
  </si>
  <si>
    <t>PAL.UFOL.RESUFO-RELMOD-PDF-0000098-DEFE2419901</t>
  </si>
  <si>
    <t>PAL.UFOL.RESUFO-RELMOD-PDF-0000099-DEFE2419901.1</t>
  </si>
  <si>
    <t>PAL.UFOL.RESUFO-RELMOD-PDF-0000100-DEFE2419901.2</t>
  </si>
  <si>
    <t>https://avalonlibrary.net/UK%20MoD%20%28Ministry%20of%20Defence%29%20UFO%20File%20releases%20/DEFE-24-1990%20-%20UFO%20reports%20with%20redactions/DEFE-24-1990-1_1%20-%20UFO%20reports%20with%20redactions.pdf</t>
  </si>
  <si>
    <t>https://avalonlibrary.net/UK%20MoD%20%28Ministry%20of%20Defence%29%20UFO%20File%20releases%20/DEFE-24-1990%20-%20UFO%20reports%20with%20redactions/DEFE-24-1990-1_2%20-%20UFO%20reports%20with%20redactions.pdf</t>
  </si>
  <si>
    <t>Reference: DEFE 24/1990/1
Description: Digital copy of DEFE 24/1990: UFO reports; with redactions
Date: 1997 November 01-1998 July 31
Held by: The National Archives, Kew
Legal status: Public Record(s)
Closure status: Open Document, Open Description
Access conditions: Open on Transfer
Record opening date: 18 February 2010
DEFE-24-1990-1_1.pdf (Images 1 - 132)</t>
  </si>
  <si>
    <t>Reference: DEFE 24/1990/1
Description: Digital copy of DEFE 24/1990: UFO reports; with redactions
Date: 1997 November 01-1998 July 31
Held by: The National Archives, Kew
Legal status: Public Record(s)
Closure status: Open Document, Open Description
Access conditions: Open on Transfer
Record opening date: 18 February 2010
DEFE-24-1990-1_2.pdf (Images 133 - 275)</t>
  </si>
  <si>
    <t>DEFE-24-1990-1_1 - UFO reports with redactions.pdf</t>
  </si>
  <si>
    <t>DEFE-24-1990-1_2 - UFO reports with redactions.pdf</t>
  </si>
  <si>
    <t>DEFE-24-2036 - UFO reports with redactions (merged).pdf</t>
  </si>
  <si>
    <t>https://avalonlibrary.net/UK%20MoD%20%28Ministry%20of%20Defence%29%20UFO%20File%20releases%20/DEFE-24-2036%20-%20UFO%20reports%20with%20redactions/DEFE-24-2036%20-%20UFO%20reports%20with%20redactions%20%28merged%29.pdf</t>
  </si>
  <si>
    <t>PAL.UFOL.RESUFO-RELMOD-PDF-0000101-DEFE2420361</t>
  </si>
  <si>
    <t>PAL.UFOL.RESUFO-RELMOD-PDF-0000102-DEFE2420361.1</t>
  </si>
  <si>
    <t>PAL.UFOL.RESUFO-RELMOD-PDF-0000103-DEFE2420361.2</t>
  </si>
  <si>
    <t>PAL.UFOL.RESUFO-RELMOD-PDF-0000104-DEFE2420361.3</t>
  </si>
  <si>
    <t>DEFE-24-2036-1_1 - UFO reports with redactions.pdf</t>
  </si>
  <si>
    <t>DEFE-24-2036-1_2 - UFO reports with redactions.pdf</t>
  </si>
  <si>
    <t>DEFE-24-2036-1_3 - UFO reports with redactions.pdf</t>
  </si>
  <si>
    <t>202 page merged file of DEFE-24-2036</t>
  </si>
  <si>
    <t>https://avalonlibrary.net/UK%20MoD%20%28Ministry%20of%20Defence%29%20UFO%20File%20releases%20/DEFE-24-2036%20-%20UFO%20reports%20with%20redactions/DEFE-24-2036-1_1%20-%20UFO%20reports%20with%20redactions.pdf</t>
  </si>
  <si>
    <t>https://avalonlibrary.net/UK%20MoD%20%28Ministry%20of%20Defence%29%20UFO%20File%20releases%20/DEFE-24-2036%20-%20UFO%20reports%20with%20redactions/DEFE-24-2036-1_2%20-%20UFO%20reports%20with%20redactions.pdf</t>
  </si>
  <si>
    <t>https://avalonlibrary.net/UK%20MoD%20%28Ministry%20of%20Defence%29%20UFO%20File%20releases%20/DEFE-24-2036%20-%20UFO%20reports%20with%20redactions/DEFE-24-2036-1_3%20-%20UFO%20reports%20with%20redactions.pdf</t>
  </si>
  <si>
    <t>Reference: DEFE 24/2036/1
Description: Digital copy of DEFE 24/2036: UFO reports; with redactions
Date: 2003 Sep 01 - 2004 Aug 31
Held by: The National Archives, Kew
Legal status: Public Record(s)
Closure status: Open Document, Open Description
Access conditions: Open on Transfer
Record opening date: 03 March 2011
DEFE-24-2036-1_1.pdf (Images 1 - 70)</t>
  </si>
  <si>
    <t>Reference: DEFE 24/2036/1
Description: Digital copy of DEFE 24/2036: UFO reports; with redactions
Date: 2003 Sep 01 - 2004 Aug 31
Held by: The National Archives, Kew
Legal status: Public Record(s)
Closure status: Open Document, Open Description
Access conditions: Open on Transfer
Record opening date: 03 March 2011
DEFE-24-2036-1_2.pdf (Images 71 - 140)</t>
  </si>
  <si>
    <t>Reference: DEFE 24/2036/1
Description: Digital copy of DEFE 24/2036: UFO reports; with redactions
Date: 2003 Sep 01 - 2004 Aug 31
Held by: The National Archives, Kew
Legal status: Public Record(s)
Closure status: Open Document, Open Description
Access conditions: Open on Transfer
Record opening date: 03 March 2011
DEFE-24-2036-1_3.pdf (Images 141 - 202)</t>
  </si>
  <si>
    <t>https://avalonlibrary.net/UK%20MoD%20%28Ministry%20of%20Defence%29%20UFO%20File%20releases%20/DEFE-24-2059%20-%20UFO%20reports%20with%20redactions/DEFE-24-2059-1%20-%20UFO%20reports%20with%20redactions.pdf</t>
  </si>
  <si>
    <t>DEFE-24-2059-1 - UFO reports with redactions.pdf</t>
  </si>
  <si>
    <t>PAL.UFOL.RESUFO-RELMOD-PDF-0000105-DEFE2420591</t>
  </si>
  <si>
    <t>Reference: DEFE 24/2059/1
Description: Digital copy of DEFE 24/2059: UFO reports; with redactions
Date: 2005 Feb 01 - 2005 Sep 30
Held by: The National Archives, Kew
Legal status: Public Record(s)
Closure status: Open Document, Open Description
Access conditions: Open on Transfer
Record opening date: 03 March 2011
DEFE-24-2059-1.pdf (Images 1 - 155)</t>
  </si>
  <si>
    <t>https://avalonlibrary.net/UK%20MoD%20%28Ministry%20of%20Defence%29%20UFO%20File%20releases%20/DEFE-24-2093%20-%20UFO%20press%20coverage%20with%20redactions/DEFE-24-2093%20-%20UFO%20press%20coverage%20with%20redactions%20%28merged%29.pdf</t>
  </si>
  <si>
    <t>PAL.UFOL.RESUFO-RELMOD-PDF-0000106-DEFE2420931</t>
  </si>
  <si>
    <t>70 page merged file of DEFE-24-2093</t>
  </si>
  <si>
    <t>PAL.UFOL.RESUFO-RELMOD-PDF-0000107-DEFE2420931.1</t>
  </si>
  <si>
    <t>PAL.UFOL.RESUFO-RELMOD-PDF-0000108-DEFE2420931.2</t>
  </si>
  <si>
    <t>DEFE-24-2093-1_1 - UFO press coverage with redactions.pdf</t>
  </si>
  <si>
    <t>Reference: DEFE 24/2093/1
Description: Digital copy of DEFE 24/2093: UFO press coverage; with redactions
Date: 2004 Feb 01 - 2008 Apr 30
Held by: The National Archives, Kew
Legal status: Public Record(s)
Closure status: Open Document, Open Description
Access conditions: Open on Transfer
Record opening date: 12 July 2012
DEFE-24-2093-1_1.pdf (Images 1 - 35)</t>
  </si>
  <si>
    <t>Reference: DEFE 24/2093/1
Description: Digital copy of DEFE 24/2093: UFO press coverage; with redactions
Date: 2004 Feb 01 - 2008 Apr 30
Held by: The National Archives, Kew
Legal status: Public Record(s)
Closure status: Open Document, Open Description
Access conditions: Open on Transfer
Record opening date: 12 July 2012
DEFE-24-2093-1_2.pdf (Images 36 - 70)</t>
  </si>
  <si>
    <t>https://avalonlibrary.net/UK%20MoD%20%28Ministry%20of%20Defence%29%20UFO%20File%20releases%20/DEFE-24-2093%20-%20UFO%20press%20coverage%20with%20redactions/DEFE-24-2093-1_1%20-%20UFO%20press%20coverage%20with%20redactions.pdf</t>
  </si>
  <si>
    <t>https://avalonlibrary.net/UK%20MoD%20%28Ministry%20of%20Defence%29%20UFO%20File%20releases%20/DEFE-24-2093%20-%20UFO%20press%20coverage%20with%20redactions/DEFE-24-2093-1_2%20-%20UFO%20press%20coverage%20with%20redactions.pdf</t>
  </si>
  <si>
    <t>DEFE-24-2047-1_01 - UFO press coverage with redactions.pdf</t>
  </si>
  <si>
    <t>DEFE-24-2093-1_2 - UFO press coverage with redactions.pdf</t>
  </si>
  <si>
    <t>DEFE-24-2093 - UFO press coverage with redactions (merged).pdf</t>
  </si>
  <si>
    <t>DEFE-24-2047-1_02 - UFO press coverage with redactions.pdf</t>
  </si>
  <si>
    <t>DEFE-24-2047-1_03 - UFO press coverage with redactions.pdf</t>
  </si>
  <si>
    <t>DEFE-24-2047-1_04 - UFO press coverage with redactions.pdf</t>
  </si>
  <si>
    <t>DEFE-24-2047-1_05 - UFO press coverage with redactions.pdf</t>
  </si>
  <si>
    <t>DEFE-24-2047-1_06 - UFO press coverage with redactions.pdf</t>
  </si>
  <si>
    <t>DEFE-24-2047-1_07 - UFO press coverage with redactions.pdf</t>
  </si>
  <si>
    <t>DEFE-24-2047-1_08 - UFO press coverage with redactions.pdf</t>
  </si>
  <si>
    <t>DEFE-24-2047-1_09 - UFO press coverage with redactions.pdf</t>
  </si>
  <si>
    <t>DEFE-24-2047-1_10 - UFO press coverage with redactions.pdf</t>
  </si>
  <si>
    <t>https://avalonlibrary.net/UK%20MoD%20%28Ministry%20of%20Defence%29%20UFO%20File%20releases%20/DEFE-24-2047%20-%20UFO%20press%20coverage%20with%20redactions/DEFE-24-2047-1_01%20-%20UFO%20press%20coverage%20with%20redactions.pdf</t>
  </si>
  <si>
    <t>https://avalonlibrary.net/UK%20MoD%20%28Ministry%20of%20Defence%29%20UFO%20File%20releases%20/DEFE-24-2047%20-%20UFO%20press%20coverage%20with%20redactions/DEFE-24-2047-1_02%20-%20UFO%20press%20coverage%20with%20redactions.pdf</t>
  </si>
  <si>
    <t>https://avalonlibrary.net/UK%20MoD%20%28Ministry%20of%20Defence%29%20UFO%20File%20releases%20/DEFE-24-2047%20-%20UFO%20press%20coverage%20with%20redactions/DEFE-24-2047-1_03%20-%20UFO%20press%20coverage%20with%20redactions.pdf</t>
  </si>
  <si>
    <t>https://avalonlibrary.net/UK%20MoD%20%28Ministry%20of%20Defence%29%20UFO%20File%20releases%20/DEFE-24-2047%20-%20UFO%20press%20coverage%20with%20redactions/DEFE-24-2047-1_04%20-%20UFO%20press%20coverage%20with%20redactions.pdf</t>
  </si>
  <si>
    <t>https://avalonlibrary.net/UK%20MoD%20%28Ministry%20of%20Defence%29%20UFO%20File%20releases%20/DEFE-24-2047%20-%20UFO%20press%20coverage%20with%20redactions/DEFE-24-2047-1_05%20-%20UFO%20press%20coverage%20with%20redactions.pdf</t>
  </si>
  <si>
    <t>https://avalonlibrary.net/UK%20MoD%20%28Ministry%20of%20Defence%29%20UFO%20File%20releases%20/DEFE-24-2047%20-%20UFO%20press%20coverage%20with%20redactions/DEFE-24-2047-1_06%20-%20UFO%20press%20coverage%20with%20redactions.pdf</t>
  </si>
  <si>
    <t>https://avalonlibrary.net/UK%20MoD%20%28Ministry%20of%20Defence%29%20UFO%20File%20releases%20/DEFE-24-2047%20-%20UFO%20press%20coverage%20with%20redactions/DEFE-24-2047-1_07%20-%20UFO%20press%20coverage%20with%20redactions.pdf</t>
  </si>
  <si>
    <t>https://avalonlibrary.net/UK%20MoD%20%28Ministry%20of%20Defence%29%20UFO%20File%20releases%20/DEFE-24-2047%20-%20UFO%20press%20coverage%20with%20redactions/DEFE-24-2047-1_08%20-%20UFO%20press%20coverage%20with%20redactions.pdf</t>
  </si>
  <si>
    <t>https://avalonlibrary.net/UK%20MoD%20%28Ministry%20of%20Defence%29%20UFO%20File%20releases%20/DEFE-24-2047%20-%20UFO%20press%20coverage%20with%20redactions/DEFE-24-2047-1_09%20-%20UFO%20press%20coverage%20with%20redactions.pdf</t>
  </si>
  <si>
    <t>https://avalonlibrary.net/UK%20MoD%20%28Ministry%20of%20Defence%29%20UFO%20File%20releases%20/DEFE-24-2047%20-%20UFO%20press%20coverage%20with%20redactions/DEFE-24-2047-1_10%20-%20UFO%20press%20coverage%20with%20redactions.pdf</t>
  </si>
  <si>
    <t>PAL.UFOL.RESUFO-RELMOD-PDF-0000109-DEFE24204701</t>
  </si>
  <si>
    <t>PAL.UFOL.RESUFO-RELMOD-PDF-0000110-DEFE24204702</t>
  </si>
  <si>
    <t>PAL.UFOL.RESUFO-RELMOD-PDF-0000111-DEFE24204703</t>
  </si>
  <si>
    <t>PAL.UFOL.RESUFO-RELMOD-PDF-0000112-DEFE24204704</t>
  </si>
  <si>
    <t>PAL.UFOL.RESUFO-RELMOD-PDF-0000113-DEFE24204705</t>
  </si>
  <si>
    <t>PAL.UFOL.RESUFO-RELMOD-PDF-0000114-DEFE24204706</t>
  </si>
  <si>
    <t>PAL.UFOL.RESUFO-RELMOD-PDF-0000115-DEFE24204707</t>
  </si>
  <si>
    <t>PAL.UFOL.RESUFO-RELMOD-PDF-0000116-DEFE24204708</t>
  </si>
  <si>
    <t>PAL.UFOL.RESUFO-RELMOD-PDF-0000117-DEFE24204709</t>
  </si>
  <si>
    <t>PAL.UFOL.RESUFO-RELMOD-PDF-0000118-DEFE24204710</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</si>
  <si>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DEFE-24-2047-1_01.pdf (Images 1 - 33)</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</si>
  <si>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DEFE-24-2047-1_02.pdf (Images 34 - 68)</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</si>
  <si>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DEFE-24-2047-1_03.pdf (Images 69 - 88)</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</si>
  <si>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DEFE-24-2047-1_04.pdf (Images 89 - 107)</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</si>
  <si>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DEFE-24-2047-1_05.pdf (Images 108 - 138)</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</si>
  <si>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DEFE-24-2047-1_06.pdf (Images 139 - 174)</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</si>
  <si>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DEFE-24-2047-1_07.pdf (Images 175 - 213)</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</si>
  <si>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DEFE-24-2047-1_08.pdf (Images 214 - 241)</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</si>
  <si>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DEFE-24-2047-1_09.pdf (Images 242 - 267)</t>
  </si>
  <si>
    <t>Reference: DEFE 24/2047/1
Description: Digital copy of DEFE 24/2047: UFO press coverage; with redactions
Date: 1996 Aug 01 - 2004 Feb 29
Held by: The National Archives, Kew
Legal status: Public Record(s)
Closure status: Open Document, Open Description
Access conditions: Open on Transfer
Record opening date: 11 August 2011
DEFE-24-2047-1_10.pdf (Images 268 - 294)</t>
  </si>
  <si>
    <t>DEFE-24-2081-1_1 - UFO reports with redactions.pdf</t>
  </si>
  <si>
    <t>DEFE-24-2081 - UFO reports with redactions (merged).pdf</t>
  </si>
  <si>
    <t>DEFE-24-2081-1_2 - UFO reports with redactions.pdf</t>
  </si>
  <si>
    <t>DEFE-24-2081-1_3 - UFO reports with redactions.pdf</t>
  </si>
  <si>
    <t>https://avalonlibrary.net/UK%20MoD%20%28Ministry%20of%20Defence%29%20UFO%20File%20releases%20/DEFE-24-2081%20-%20UFO%20reports%20with%20redactions/DEFE-24-2081%20-%20UFO%20reports%20with%20redactions%20%28merged%29.pdf</t>
  </si>
  <si>
    <t>215 page merged file of DEFE-24-2081</t>
  </si>
  <si>
    <t>https://avalonlibrary.net/UK%20MoD%20%28Ministry%20of%20Defence%29%20UFO%20File%20releases%20/DEFE-24-2081%20-%20UFO%20reports%20with%20redactions/DEFE-24-2081-1_1%20-%20UFO%20reports%20with%20redactions.pdf</t>
  </si>
  <si>
    <t>https://avalonlibrary.net/UK%20MoD%20%28Ministry%20of%20Defence%29%20UFO%20File%20releases%20/DEFE-24-2081%20-%20UFO%20reports%20with%20redactions/DEFE-24-2081-1_2%20-%20UFO%20reports%20with%20redactions.pdf</t>
  </si>
  <si>
    <t>https://avalonlibrary.net/UK%20MoD%20%28Ministry%20of%20Defence%29%20UFO%20File%20releases%20/DEFE-24-2081%20-%20UFO%20reports%20with%20redactions/DEFE-24-2081-1_3%20-%20UFO%20reports%20with%20redactions.pdf</t>
  </si>
  <si>
    <t>PAL.UFOL.RESUFO-RELMOD-PDF-0000119-DEFE2420811</t>
  </si>
  <si>
    <t>PAL.UFOL.RESUFO-RELMOD-PDF-0000120-DEFE2420811.1</t>
  </si>
  <si>
    <t>PAL.UFOL.RESUFO-RELMOD-PDF-0000121-DEFE2420811.2</t>
  </si>
  <si>
    <t>PAL.UFOL.RESUFO-RELMOD-PDF-0000122-DEFE2420811.3</t>
  </si>
  <si>
    <t>Reference: DEFE 24/2081/1
Description: Digital copy of DEFE 24/2081: UFO reports; with redactions
Date: 2006 Sep 01 - 2007 Jun 30
Held by: The National Archives, Kew
Legal status: Public Record(s)
Closure status: Open Document, Open Description
Access conditions: Open on Transfer
Record opening date: 11 August 2011
DEFE-24-2081-1_1.pdf (Images 1 - 68)</t>
  </si>
  <si>
    <t>Reference: DEFE 24/2081/1
Description: Digital copy of DEFE 24/2081: UFO reports; with redactions
Date: 2006 Sep 01 - 2007 Jun 30
Held by: The National Archives, Kew
Legal status: Public Record(s)
Closure status: Open Document, Open Description
Access conditions: Open on Transfer
Record opening date: 11 August 2011
DEFE-24-2081-1_2.pdf (Images 69 - 146)</t>
  </si>
  <si>
    <t>Reference: DEFE 24/2081/1
Description: Digital copy of DEFE 24/2081: UFO reports; with redactions
Date: 2006 Sep 01 - 2007 Jun 30
Held by: The National Archives, Kew
Legal status: Public Record(s)
Closure status: Open Document, Open Description
Access conditions: Open on Transfer
Record opening date: 11 August 2011
DEFE-24-2081-1_3.pdf (Images 147 - 215)</t>
  </si>
  <si>
    <t>DEFE-24-2035 - UFO reports with redactions (merged).pdf</t>
  </si>
  <si>
    <t>UK MoD UFO File releases</t>
  </si>
  <si>
    <t>DEFE-24-2035-1_1 - UFO reports with redactions.pdf</t>
  </si>
  <si>
    <t>DEFE-24-2035-1_2 - UFO reports with redactions.pdf</t>
  </si>
  <si>
    <t>DEFE-24-2035-1_3 - UFO reports with redactions.pdf</t>
  </si>
  <si>
    <t>DEFE-24-2035-1_4 - UFO reports with redactions.pdf</t>
  </si>
  <si>
    <t>https://avalonlibrary.net/UK%20MoD%20%28Ministry%20of%20Defence%29%20UFO%20File%20releases%20/DEFE-24-2035%20-%20UFO%20reports%20with%20redactions/DEFE-24-2035%20-%20UFO%20reports%20with%20redactions%20%28merged%29.pdf</t>
  </si>
  <si>
    <t>https://avalonlibrary.net/UK%20MoD%20%28Ministry%20of%20Defence%29%20UFO%20File%20releases%20/DEFE-24-2035%20-%20UFO%20reports%20with%20redactions/DEFE-24-2035-1_1%20-%20UFO%20reports%20with%20redactions.pdf</t>
  </si>
  <si>
    <t>https://avalonlibrary.net/UK%20MoD%20%28Ministry%20of%20Defence%29%20UFO%20File%20releases%20/DEFE-24-2035%20-%20UFO%20reports%20with%20redactions/DEFE-24-2035-1_2%20-%20UFO%20reports%20with%20redactions.pdf</t>
  </si>
  <si>
    <t>https://avalonlibrary.net/UK%20MoD%20%28Ministry%20of%20Defence%29%20UFO%20File%20releases%20/DEFE-24-2035%20-%20UFO%20reports%20with%20redactions/DEFE-24-2035-1_3%20-%20UFO%20reports%20with%20redactions.pdf</t>
  </si>
  <si>
    <t>https://avalonlibrary.net/UK%20MoD%20%28Ministry%20of%20Defence%29%20UFO%20File%20releases%20/DEFE-24-2035%20-%20UFO%20reports%20with%20redactions/DEFE-24-2035-1_4%20-%20UFO%20reports%20with%20redactions.pdf</t>
  </si>
  <si>
    <t>PAL.UFOL.RESUFO-RELMOD-PDF-0000123-DEFE2420351</t>
  </si>
  <si>
    <t>PAL.UFOL.RESUFO-RELMOD-PDF-0000124-DEFE2420351.1</t>
  </si>
  <si>
    <t>PAL.UFOL.RESUFO-RELMOD-PDF-0000125-DEFE2420351.2</t>
  </si>
  <si>
    <t>PAL.UFOL.RESUFO-RELMOD-PDF-0000126-DEFE2420351.3</t>
  </si>
  <si>
    <t>PAL.UFOL.RESUFO-RELMOD-PDF-0000127-DEFE2420351.4</t>
  </si>
  <si>
    <t>335 page merged file of DEFE-24-2035</t>
  </si>
  <si>
    <t>Reference: DEFE 24/2035/1
Description: Digital copy of DEFE 24/2035: UFO reports; with redactions
Date: 2002 Oct 01 - 2003 Oct 31
Held by: The National Archives, Kew
Legal status: Public Record(s)
Closure status: Open Document, Open Description
Access conditions: Open on Transfer
Record opening date: 11 August 2011
DEFE-24-2035-1_1.pdf (Images 1 - 83)</t>
  </si>
  <si>
    <t>Reference: DEFE 24/2035/1
Description: Digital copy of DEFE 24/2035: UFO reports; with redactions
Date: 2002 Oct 01 - 2003 Oct 31
Held by: The National Archives, Kew
Legal status: Public Record(s)
Closure status: Open Document, Open Description
Access conditions: Open on Transfer
Record opening date: 11 August 2011
DEFE-24-2035-1_2.pdf (Images 84 - 161)</t>
  </si>
  <si>
    <t>Reference: DEFE 24/2035/1
Description: Digital copy of DEFE 24/2035: UFO reports; with redactions
Date: 2002 Oct 01 - 2003 Oct 31
Held by: The National Archives, Kew
Legal status: Public Record(s)
Closure status: Open Document, Open Description
Access conditions: Open on Transfer
Record opening date: 11 August 2011
DEFE-24-2035-1_3.pdf (Images 162 - 245)</t>
  </si>
  <si>
    <t>Reference: DEFE 24/2035/1
Description: Digital copy of DEFE 24/2035: UFO reports; with redactions
Date: 2002 Oct 01 - 2003 Oct 31
Held by: The National Archives, Kew
Legal status: Public Record(s)
Closure status: Open Document, Open Description
Access conditions: Open on Transfer
Record opening date: 11 August 2011
DEFE-24-2035-1_4.pdf (Images 246 - 335)</t>
  </si>
  <si>
    <t>DEFE-24-2623-1 - UFO reports with redactions.pdf</t>
  </si>
  <si>
    <t>https://avalonlibrary.net/UK%20MoD%20%28Ministry%20of%20Defence%29%20UFO%20File%20releases%20/DEFE-24-2623%20-%20UFO%20reports%20with%20redactions/DEFE-24-2623-1%20-%20UFO%20reports%20with%20redactions.pdf</t>
  </si>
  <si>
    <t>PAL.UFOL.RESUFO-RELMOD-PDF-0000128-DEFE2426231</t>
  </si>
  <si>
    <t>Reference: DEFE 24/2623/1
Description: Digital copy of DEFE 24/2623: UFO reports; with redactions
Date: 2007 Dec 06 - 2008 May 12
Held by: The National Archives, Kew
Legal status: Public Record(s)
Closure status: Open Document, Open Description
Access conditions: Open on Transfer
Record opening date: 21 June 2013
DEFE-24-2623-1 (Images 1 - 232)</t>
  </si>
  <si>
    <t>DEFE-24-2626 - UFO reports with redactions (merged).pdf</t>
  </si>
  <si>
    <t>DEFE-24-2626-1_1 - UFO reports with redactions.pdf</t>
  </si>
  <si>
    <t>DEFE-24-2626-1_2 - UFO reports with redactions.pdf</t>
  </si>
  <si>
    <t>DEFE-24-2626-1_3 - UFO reports with redactions.pdf</t>
  </si>
  <si>
    <t>https://avalonlibrary.net/UK%20MoD%20%28Ministry%20of%20Defence%29%20UFO%20File%20releases%20/DEFE-24-2626%20-%20UFO%20reports%20with%20redactions/DEFE-24-2626%20-%20UFO%20reports%20with%20redactions%20%28merged%29.pdf</t>
  </si>
  <si>
    <t>179 page merged file of DEFE-24-2626</t>
  </si>
  <si>
    <t>https://avalonlibrary.net/UK%20MoD%20%28Ministry%20of%20Defence%29%20UFO%20File%20releases%20/DEFE-24-2626%20-%20UFO%20reports%20with%20redactions/DEFE-24-2626-1_1%20-%20UFO%20reports%20with%20redactions.pdf</t>
  </si>
  <si>
    <t>https://avalonlibrary.net/UK%20MoD%20%28Ministry%20of%20Defence%29%20UFO%20File%20releases%20/DEFE-24-2626%20-%20UFO%20reports%20with%20redactions/DEFE-24-2626-1_2%20-%20UFO%20reports%20with%20redactions.pdf</t>
  </si>
  <si>
    <t>https://avalonlibrary.net/UK%20MoD%20%28Ministry%20of%20Defence%29%20UFO%20File%20releases%20/DEFE-24-2626%20-%20UFO%20reports%20with%20redactions/DEFE-24-2626-1_3%20-%20UFO%20reports%20with%20redactions.pdf</t>
  </si>
  <si>
    <t>PAL.UFOL.RESUFO-RELMOD-PDF-0000129-DEFE2426261</t>
  </si>
  <si>
    <t>PAL.UFOL.RESUFO-RELMOD-PDF-0000130-DEFE2426261.1</t>
  </si>
  <si>
    <t>PAL.UFOL.RESUFO-RELMOD-PDF-0000131-DEFE2426261.2</t>
  </si>
  <si>
    <t>PAL.UFOL.RESUFO-RELMOD-PDF-0000132-DEFE2426261.3</t>
  </si>
  <si>
    <t>Reference: DEFE 24/2626/1
Description: Digital copy of DEFE 24/2626: UFO reports; with redactions
Date: 2008 Sep 12 - 2008 Nov 27
Held by: The National Archives, Kew
Legal status: Public Record(s)
Closure status: Open Document, Open Description
Access conditions: Open on Transfer
Record opening date: 21 June 2013
DEFE-24-2626-1_1.pdf (Images 1 - 59)</t>
  </si>
  <si>
    <t>Reference: DEFE 24/2626/1
Description: Digital copy of DEFE 24/2626: UFO reports; with redactions
Date: 2008 Sep 12 - 2008 Nov 27
Held by: The National Archives, Kew
Legal status: Public Record(s)
Closure status: Open Document, Open Description
Access conditions: Open on Transfer
Record opening date: 21 June 2013
DEFE-24-2626-1_2.pdf (Images 60 - 120)</t>
  </si>
  <si>
    <t>Reference: DEFE 24/2626/1
Description: Digital copy of DEFE 24/2626: UFO reports; with redactions
Date: 2008 Sep 12 - 2008 Nov 27
Held by: The National Archives, Kew
Legal status: Public Record(s)
Closure status: Open Document, Open Description
Access conditions: Open on Transfer
Record opening date: 21 June 2013
DEFE-24-2626-1_3.pdf (Images 121 - 179)</t>
  </si>
  <si>
    <t>DEFE-24-1954 - UFO reports with redactions (merged).pdf</t>
  </si>
  <si>
    <t>https://avalonlibrary.net/UK%20MoD%20%28Ministry%20of%20Defence%29%20UFO%20File%20releases%20/DEFE-24-1954%20-%20UFO%20reports%20with%20redactions/DEFE-24-1954%20-%20UFO%20reports%20with%20redactions%20%28merged%29.pdf</t>
  </si>
  <si>
    <t>PAL.UFOL.RESUFO-RELMOD-PDF-0000133-DEFE2419541</t>
  </si>
  <si>
    <t>253 page merged file of DEFE-24-1954</t>
  </si>
  <si>
    <t>DEFE-24-1954-1_1 - UFO reports with redactions.pdf</t>
  </si>
  <si>
    <t>DEFE-24-1954-1_2 - UFO reports with redactions.pdf</t>
  </si>
  <si>
    <t>DEFE-24-1954-1_3 - UFO reports with redactions.pdf</t>
  </si>
  <si>
    <t>https://avalonlibrary.net/UK%20MoD%20%28Ministry%20of%20Defence%29%20UFO%20File%20releases%20/DEFE-24-1954%20-%20UFO%20reports%20with%20redactions/DEFE-24-1954-1_1%20-%20UFO%20reports%20with%20redactions.pdf</t>
  </si>
  <si>
    <t>https://avalonlibrary.net/UK%20MoD%20%28Ministry%20of%20Defence%29%20UFO%20File%20releases%20/DEFE-24-1954%20-%20UFO%20reports%20with%20redactions/DEFE-24-1954-1_2%20-%20UFO%20reports%20with%20redactions.pdf</t>
  </si>
  <si>
    <t>https://avalonlibrary.net/UK%20MoD%20%28Ministry%20of%20Defence%29%20UFO%20File%20releases%20/DEFE-24-1954%20-%20UFO%20reports%20with%20redactions/DEFE-24-1954-1_3%20-%20UFO%20reports%20with%20redactions.pdf</t>
  </si>
  <si>
    <t>PAL.UFOL.RESUFO-RELMOD-PDF-0000134-DEFE2419541.1</t>
  </si>
  <si>
    <t>PAL.UFOL.RESUFO-RELMOD-PDF-0000135-DEFE2419541.2</t>
  </si>
  <si>
    <t>Reference: DEFE 24/1954/1
Description: Digital copy of DEFE 24/1954: UFO reports; with redactions
Date: 01 January 1992 - 31 December 1992
Held by: The National Archives, Kew
Legal status: Public Record(s)
Closure status: Open Document, Open Description
Access conditions: Open on Transfer
Record opening date: 20 October 2008
DEFE-24-1954-1_1.pdf (Images 1 - 78)</t>
  </si>
  <si>
    <t>Reference: DEFE 24/1954/1
Description: Digital copy of DEFE 24/1954: UFO reports; with redactions
Date: 01 January 1992 - 31 December 1992
Held by: The National Archives, Kew
Legal status: Public Record(s)
Closure status: Open Document, Open Description
Access conditions: Open on Transfer
Record opening date: 20 October 2008
DEFE-24-1954-1_2.pdf (Images 79 - 165)</t>
  </si>
  <si>
    <t>Reference: DEFE 24/1954/1
Description: Digital copy of DEFE 24/1954: UFO reports; with redactions
Date: 01 January 1992 - 31 December 1992
Held by: The National Archives, Kew
Legal status: Public Record(s)
Closure status: Open Document, Open Description
Access conditions: Open on Transfer
Record opening date: 20 October 2008
DEFE-24-1954-1_3.pdf (Images 166 - 253)</t>
  </si>
  <si>
    <t>DEFE-24-1927-1_1 - UFO reports with redactions.pdf</t>
  </si>
  <si>
    <t>DEFE-24-1927-1_2 - UFO reports with redactions.pdf</t>
  </si>
  <si>
    <t>DEFE-24-1927-1_3 - UFO reports with redactions.pdf</t>
  </si>
  <si>
    <t>DEFE-24-1927-1_4 - UFO reports with redactions.pdf</t>
  </si>
  <si>
    <t>DEFE-24-1927-1_5 - UFO reports with redactions.pdf</t>
  </si>
  <si>
    <t>DEFE-24-1927-1_6 - UFO reports with redactions.pdf</t>
  </si>
  <si>
    <t>DEFE-24-1927-1_7 - UFO reports with redactions.pdf</t>
  </si>
  <si>
    <t>DEFE-24-1927-1_8 - UFO reports with redactions.pdf</t>
  </si>
  <si>
    <t>DEFE-24-1927-1_9 - UFO reports with redactions.pdf</t>
  </si>
  <si>
    <t>https://avalonlibrary.net/UK%20MoD%20%28Ministry%20of%20Defence%29%20UFO%20File%20releases%20/DEFE-24-1927%20-%20UFO%20reports%20with%20redactions/DEFE-24-1927-1_1%20-%20UFO%20reports%20with%20redactions.pdf</t>
  </si>
  <si>
    <t>https://avalonlibrary.net/UK%20MoD%20%28Ministry%20of%20Defence%29%20UFO%20File%20releases%20/DEFE-24-1927%20-%20UFO%20reports%20with%20redactions/DEFE-24-1927-1_2%20-%20UFO%20reports%20with%20redactions.pdf</t>
  </si>
  <si>
    <t>https://avalonlibrary.net/UK%20MoD%20%28Ministry%20of%20Defence%29%20UFO%20File%20releases%20/DEFE-24-1927%20-%20UFO%20reports%20with%20redactions/DEFE-24-1927-1_3%20-%20UFO%20reports%20with%20redactions.pdf</t>
  </si>
  <si>
    <t>https://avalonlibrary.net/UK%20MoD%20%28Ministry%20of%20Defence%29%20UFO%20File%20releases%20/DEFE-24-1927%20-%20UFO%20reports%20with%20redactions/DEFE-24-1927-1_4%20-%20UFO%20reports%20with%20redactions.pdf</t>
  </si>
  <si>
    <t>https://avalonlibrary.net/UK%20MoD%20%28Ministry%20of%20Defence%29%20UFO%20File%20releases%20/DEFE-24-1927%20-%20UFO%20reports%20with%20redactions/DEFE-24-1927-1_5%20-%20UFO%20reports%20with%20redactions.pdf</t>
  </si>
  <si>
    <t>https://avalonlibrary.net/UK%20MoD%20%28Ministry%20of%20Defence%29%20UFO%20File%20releases%20/DEFE-24-1927%20-%20UFO%20reports%20with%20redactions/DEFE-24-1927-1_6%20-%20UFO%20reports%20with%20redactions.pdf</t>
  </si>
  <si>
    <t>https://avalonlibrary.net/UK%20MoD%20%28Ministry%20of%20Defence%29%20UFO%20File%20releases%20/DEFE-24-1927%20-%20UFO%20reports%20with%20redactions/DEFE-24-1927-1_7%20-%20UFO%20reports%20with%20redactions.pdf</t>
  </si>
  <si>
    <t>https://avalonlibrary.net/UK%20MoD%20%28Ministry%20of%20Defence%29%20UFO%20File%20releases%20/DEFE-24-1927%20-%20UFO%20reports%20with%20redactions/DEFE-24-1927-1_8%20-%20UFO%20reports%20with%20redactions.pdf</t>
  </si>
  <si>
    <t>https://avalonlibrary.net/UK%20MoD%20%28Ministry%20of%20Defence%29%20UFO%20File%20releases%20/DEFE-24-1927%20-%20UFO%20reports%20with%20redactions/DEFE-24-1927-1_9%20-%20UFO%20reports%20with%20redactions.pdf</t>
  </si>
  <si>
    <t>PAL.UFOL.RESUFO-RELMOD-PDF-0000136-DEFE2419541.3</t>
  </si>
  <si>
    <t>PAL.UFOL.RESUFO-RELMOD-PDF-0000137-DEFE2419271.1</t>
  </si>
  <si>
    <t>PAL.UFOL.RESUFO-RELMOD-PDF-0000138-DEFE2419271.2</t>
  </si>
  <si>
    <t>PAL.UFOL.RESUFO-RELMOD-PDF-0000139-DEFE2419271.3</t>
  </si>
  <si>
    <t>PAL.UFOL.RESUFO-RELMOD-PDF-0000140-DEFE2419271.4</t>
  </si>
  <si>
    <t>PAL.UFOL.RESUFO-RELMOD-PDF-0000141-DEFE2419271.5</t>
  </si>
  <si>
    <t>PAL.UFOL.RESUFO-RELMOD-PDF-0000142-DEFE2419271.6</t>
  </si>
  <si>
    <t>PAL.UFOL.RESUFO-RELMOD-PDF-0000143-DEFE2419271.7</t>
  </si>
  <si>
    <t>PAL.UFOL.RESUFO-RELMOD-PDF-0000144-DEFE2419271.8</t>
  </si>
  <si>
    <t>PAL.UFOL.RESUFO-RELMOD-PDF-0000145-DEFE2419271.9</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</si>
  <si>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DEFE-24-1927-1_1.pdf (Images 1 - 17)</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</si>
  <si>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DEFE-24-1927-1_2.pdf (Images 18 - 43)</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</si>
  <si>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DEFE-24-1927-1_3.pdf (Images 44 - 68)</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</si>
  <si>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DEFE-24-1927-1_4.pdf (Images 69 - 95)</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</si>
  <si>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DEFE-24-1927-1_5.pdf (Images 96 - 116)</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</si>
  <si>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DEFE-24-1927-1_6.pdf (Images 117 - 142)</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</si>
  <si>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DEFE-24-1927-1_7.pdf (Images 143 - 162)</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</si>
  <si>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DEFE-24-1927-1_8.pdf (Images 163 - 185)</t>
  </si>
  <si>
    <t>Reference: DEFE 24/1927/1
Description: Digital copy of DEFE 24/1927: UFO reports; with redactions
Date: 01 August 1987 - 29 February 1988
Held by: The National Archives, Kew
Legal status: Public Record(s)
Closure status: Open Document, Open Description
Access conditions: Open on Transfer
Record opening date: 20 October 2008
DEFE-24-1927-1_9.pdf (Images 186 - 207)</t>
  </si>
  <si>
    <t>DEFE-24-1939 - UFO reports with redactions (merged).pdf</t>
  </si>
  <si>
    <t>https://avalonlibrary.net/UK%20MoD%20%28Ministry%20of%20Defence%29%20UFO%20File%20releases%20/DEFE-24-1939%20-%20UFO%20reports%20with%20redactions/DEFE-24-1939%20-%20UFO%20reports%20with%20redactions%20%28merged%29.pdf</t>
  </si>
  <si>
    <t>DEFE-24-1939-1_1 - UFO reports with redactions.pdf</t>
  </si>
  <si>
    <t>DEFE-24-1939-1_2 - UFO reports with redactions.pdf</t>
  </si>
  <si>
    <t>161 page merged file of DEFE-24-1939</t>
  </si>
  <si>
    <t>PAL.UFOL.RESUFO-RELMOD-PDF-0000146-DEFE2419391</t>
  </si>
  <si>
    <t>PAL.UFOL.RESUFO-RELMOD-PDF-0000147-DEFE2419391.1</t>
  </si>
  <si>
    <t>https://avalonlibrary.net/UK%20MoD%20%28Ministry%20of%20Defence%29%20UFO%20File%20releases%20/DEFE-24-1939%20-%20UFO%20reports%20with%20redactions/DEFE-24-1939-1_1%20-%20UFO%20reports%20with%20redactions.pdf</t>
  </si>
  <si>
    <t>https://avalonlibrary.net/UK%20MoD%20%28Ministry%20of%20Defence%29%20UFO%20File%20releases%20/DEFE-24-1939%20-%20UFO%20reports%20with%20redactions/DEFE-24-1939-1_2%20-%20UFO%20reports%20with%20redactions.pdf</t>
  </si>
  <si>
    <t>PAL.UFOL.RESUFO-RELMOD-PDF-0000148-DEFE2419391.2</t>
  </si>
  <si>
    <t>Reference: DEFE 24/1939/1
Description: Digital copy of DEFE 24/1939: UFO reports; with redactions
Date: 01 January 1990 - 31 July 1990
Held by: The National Archives, Kew
Legal status: Public Record(s)
Closure status: Open Document, Open Description
Access conditions: Open on Transfer
Record opening date: 20 October 2008
DEFE-24-1939-1_1.pdf (Images 1 - 77)</t>
  </si>
  <si>
    <t>DEFE-24-1940 - UFO reports with redactions (merged).pdf</t>
  </si>
  <si>
    <t>DEFE-24-1940-1_1 - UFO reports with redactions.pdf</t>
  </si>
  <si>
    <t>DEFE-24-1940-1_2 - UFO reports with redactions.pdf</t>
  </si>
  <si>
    <t>https://avalonlibrary.net/UK%20MoD%20%28Ministry%20of%20Defence%29%20UFO%20File%20releases%20/DEFE-24-1940%20-%20UFO%20reports%20with%20redactions/DEFE-24-1940%20-%20UFO%20reports%20with%20redactions%20%28merged%29.pdf</t>
  </si>
  <si>
    <t>156 page merged file of DEFE-24-1940</t>
  </si>
  <si>
    <t>https://avalonlibrary.net/UK%20MoD%20%28Ministry%20of%20Defence%29%20UFO%20File%20releases%20/DEFE-24-1940%20-%20UFO%20reports%20with%20redactions/DEFE-24-1940-1_1%20-%20UFO%20reports%20with%20redactions.pdf</t>
  </si>
  <si>
    <t>https://avalonlibrary.net/UK%20MoD%20%28Ministry%20of%20Defence%29%20UFO%20File%20releases%20/DEFE-24-1940%20-%20UFO%20reports%20with%20redactions/DEFE-24-1940-1_2%20-%20UFO%20reports%20with%20redactions.pdf</t>
  </si>
  <si>
    <t>PAL.UFOL.RESUFO-RELMOD-PDF-0000149-DEFE2419401</t>
  </si>
  <si>
    <t>PAL.UFOL.RESUFO-RELMOD-PDF-0000150-DEFE2419401.1</t>
  </si>
  <si>
    <t>PAL.UFOL.RESUFO-RELMOD-PDF-0000151-DEFE2419401.2</t>
  </si>
  <si>
    <t>Reference: DEFE 24/1940/1
Description: Digital copy of DEFE 24/1940: UFO reports; with redactions
Date: 01 August 1990 - 31 January 1991
Held by: The National Archives, Kew
Legal status: Public Record(s)
Closure status: Open Document, Open Description
Access conditions: Open on Transfer
Record opening date: 20 October 2008
DEFE-24-1940-1_1.pdf (Images 1 - 77)</t>
  </si>
  <si>
    <t>Reference: DEFE 24/1940/1
Description: Digital copy of DEFE 24/1940: UFO reports; with redactions
Date: 01 August 1990 - 31 January 1991
Held by: The National Archives, Kew
Legal status: Public Record(s)
Closure status: Open Document, Open Description
Access conditions: Open on Transfer
Record opening date: 20 October 2008
DEFE-24-1940-1_2.pdf (Images 78 - 156)</t>
  </si>
  <si>
    <t>DEFE-24-1960-1_01 - UFO reports with redactions.pdf</t>
  </si>
  <si>
    <t>DEFE-24-1960-1_02 - UFO reports with redactions.pdf</t>
  </si>
  <si>
    <t>DEFE-24-1960-1_03 - UFO reports with redactions.pdf</t>
  </si>
  <si>
    <t>DEFE-24-1960-1_04 - UFO reports with redactions.pdf</t>
  </si>
  <si>
    <t>DEFE-24-1960-1_05 - UFO reports with redactions.pdf</t>
  </si>
  <si>
    <t>DEFE-24-1960-1_06 - UFO reports with redactions.pdf</t>
  </si>
  <si>
    <t>DEFE-24-1960-1_07 - UFO reports with redactions.pdf</t>
  </si>
  <si>
    <t>DEFE-24-1960-1_08 - UFO reports with redactions.pdf</t>
  </si>
  <si>
    <t>DEFE-24-1960-1_09 - UFO reports with redactions.pdf</t>
  </si>
  <si>
    <t>https://avalonlibrary.net/UK%20MoD%20%28Ministry%20of%20Defence%29%20UFO%20File%20releases%20/DEFE-24-1960%20-%20UFO%20reports%20with%20redactions/DEFE-24-1960-1_01%20-%20UFO%20reports%20with%20redactions.pdf</t>
  </si>
  <si>
    <t>https://avalonlibrary.net/UK%20MoD%20%28Ministry%20of%20Defence%29%20UFO%20File%20releases%20/DEFE-24-1960%20-%20UFO%20reports%20with%20redactions/DEFE-24-1960-1_02%20-%20UFO%20reports%20with%20redactions.pdf</t>
  </si>
  <si>
    <t>https://avalonlibrary.net/UK%20MoD%20%28Ministry%20of%20Defence%29%20UFO%20File%20releases%20/DEFE-24-1960%20-%20UFO%20reports%20with%20redactions/DEFE-24-1960-1_03%20-%20UFO%20reports%20with%20redactions.pdf</t>
  </si>
  <si>
    <t>https://avalonlibrary.net/UK%20MoD%20%28Ministry%20of%20Defence%29%20UFO%20File%20releases%20/DEFE-24-1960%20-%20UFO%20reports%20with%20redactions/DEFE-24-1960-1_04%20-%20UFO%20reports%20with%20redactions.pdf</t>
  </si>
  <si>
    <t>DEFE-24-1960-1_10 - UFO reports with redactions.pdf</t>
  </si>
  <si>
    <t>https://avalonlibrary.net/UK%20MoD%20%28Ministry%20of%20Defence%29%20UFO%20File%20releases%20/DEFE-24-1960%20-%20UFO%20reports%20with%20redactions/DEFE-24-1960-1_05%20-%20UFO%20reports%20with%20redactions.pdf</t>
  </si>
  <si>
    <t>https://avalonlibrary.net/UK%20MoD%20%28Ministry%20of%20Defence%29%20UFO%20File%20releases%20/DEFE-24-1960%20-%20UFO%20reports%20with%20redactions/DEFE-24-1960-1_06%20-%20UFO%20reports%20with%20redactions.pdf</t>
  </si>
  <si>
    <t>https://avalonlibrary.net/UK%20MoD%20%28Ministry%20of%20Defence%29%20UFO%20File%20releases%20/DEFE-24-1960%20-%20UFO%20reports%20with%20redactions/DEFE-24-1960-1_07%20-%20UFO%20reports%20with%20redactions.pdf</t>
  </si>
  <si>
    <t>https://avalonlibrary.net/UK%20MoD%20%28Ministry%20of%20Defence%29%20UFO%20File%20releases%20/DEFE-24-1960%20-%20UFO%20reports%20with%20redactions/DEFE-24-1960-1_08%20-%20UFO%20reports%20with%20redactions.pdf</t>
  </si>
  <si>
    <t>https://avalonlibrary.net/UK%20MoD%20%28Ministry%20of%20Defence%29%20UFO%20File%20releases%20/DEFE-24-1960%20-%20UFO%20reports%20with%20redactions/DEFE-24-1960-1_09%20-%20UFO%20reports%20with%20redactions.pdf</t>
  </si>
  <si>
    <t>https://avalonlibrary.net/UK%20MoD%20%28Ministry%20of%20Defence%29%20UFO%20File%20releases%20/DEFE-24-1960%20-%20UFO%20reports%20with%20redactions/DEFE-24-1960-1_10%20-%20UFO%20reports%20with%20redactions.pdf</t>
  </si>
  <si>
    <t>PAL.UFOL.RESUFO-RELMOD-PDF-0000152-DEFE2419601.01</t>
  </si>
  <si>
    <t>PAL.UFOL.RESUFO-RELMOD-PDF-0000153-DEFE2419601.02</t>
  </si>
  <si>
    <t>PAL.UFOL.RESUFO-RELMOD-PDF-0000154-DEFE2419601.03</t>
  </si>
  <si>
    <t>PAL.UFOL.RESUFO-RELMOD-PDF-0000155-DEFE2419601.04</t>
  </si>
  <si>
    <t>PAL.UFOL.RESUFO-RELMOD-PDF-0000156-DEFE2419601.05</t>
  </si>
  <si>
    <t>PAL.UFOL.RESUFO-RELMOD-PDF-0000157-DEFE2419601.06</t>
  </si>
  <si>
    <t>PAL.UFOL.RESUFO-RELMOD-PDF-0000158-DEFE2419601.07</t>
  </si>
  <si>
    <t>PAL.UFOL.RESUFO-RELMOD-PDF-0000159-DEFE2419601.08</t>
  </si>
  <si>
    <t>PAL.UFOL.RESUFO-RELMOD-PDF-0000160-DEFE2419601.09</t>
  </si>
  <si>
    <t>PAL.UFOL.RESUFO-RELMOD-PDF-0000161-DEFE2419601.10</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</si>
  <si>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DEFE-24-1960-1_01.pdf (Images 1 - 75)</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</si>
  <si>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DEFE-24-1960-1_02.pdf (Images 76 - 131)</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</si>
  <si>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DEFE-24-1960-1_03.pdf (Images 132 - 186)</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</si>
  <si>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DEFE-24-1960-1_04.pdf (Images 187 - 227)</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</si>
  <si>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DEFE-24-1960-1_05.pdf (Images 228 - 273)</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</si>
  <si>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DEFE-24-1960-1_06.pdf (Images 274 - 304)</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</si>
  <si>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DEFE-24-1960-1_07.pdf (Images 305 - 349)</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</si>
  <si>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DEFE-24-1960-1_08.pdf (Images 350 - 402)</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</si>
  <si>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DEFE-24-1960-1_09.pdf (Images 403 - 450)</t>
  </si>
  <si>
    <t>Reference: DEFE 24/1960/1
Description: Digital copy of DEFE 24/1960: UFO reports; with redactions
Date: 1994 January 01-1994 December 31
Held by: The National Archives, Kew
Legal status: Public Record(s)
Closure status: Open Document, Open Description
Access conditions: Open on Transfer
Record opening date: 17 August 2009
DEFE-24-1960-1_10.pdf (Images 451 - 485)</t>
  </si>
  <si>
    <t>DEFE-24-1977-1_1 - UFO reports with redactions.pdf</t>
  </si>
  <si>
    <t>https://avalonlibrary.net/UK%20MoD%20%28Ministry%20of%20Defence%29%20UFO%20File%20releases%20/DEFE-24-1977%20-%20UFO%20reports%20with%20redactions/DEFE-24-1977-1_1%20-%20UFO%20reports%20with%20redactions.pdf</t>
  </si>
  <si>
    <t>DEFE-24-1977-1_2 - UFO reports with redactions.pdf</t>
  </si>
  <si>
    <t>DEFE-24-1977-1_3 - UFO reports with redactions.pdf</t>
  </si>
  <si>
    <t>DEFE-24-1977-1_4 - UFO reports with redactions.pdf</t>
  </si>
  <si>
    <t>DEFE-24-1977-1_5 - UFO reports with redactions.pdf</t>
  </si>
  <si>
    <t>https://avalonlibrary.net/UK%20MoD%20%28Ministry%20of%20Defence%29%20UFO%20File%20releases%20/DEFE-24-1977%20-%20UFO%20reports%20with%20redactions/DEFE-24-1977-1_2%20-%20UFO%20reports%20with%20redactions.pdf</t>
  </si>
  <si>
    <t>https://avalonlibrary.net/UK%20MoD%20%28Ministry%20of%20Defence%29%20UFO%20File%20releases%20/DEFE-24-1977%20-%20UFO%20reports%20with%20redactions/DEFE-24-1977-1_3%20-%20UFO%20reports%20with%20redactions.pdf</t>
  </si>
  <si>
    <t>https://avalonlibrary.net/UK%20MoD%20%28Ministry%20of%20Defence%29%20UFO%20File%20releases%20/DEFE-24-1977%20-%20UFO%20reports%20with%20redactions/DEFE-24-1977-1_4%20-%20UFO%20reports%20with%20redactions.pdf</t>
  </si>
  <si>
    <t>https://avalonlibrary.net/UK%20MoD%20%28Ministry%20of%20Defence%29%20UFO%20File%20releases%20/DEFE-24-1977%20-%20UFO%20reports%20with%20redactions/DEFE-24-1977-1_5%20-%20UFO%20reports%20with%20redactions.pdf</t>
  </si>
  <si>
    <t>PAL.UFOL.RESUFO-RELMOD-PDF-0000162-DEFE2419771.1</t>
  </si>
  <si>
    <t>PAL.UFOL.RESUFO-RELMOD-PDF-0000163-DEFE2419771.2</t>
  </si>
  <si>
    <t>PAL.UFOL.RESUFO-RELMOD-PDF-0000164-DEFE2419771.3</t>
  </si>
  <si>
    <t>PAL.UFOL.RESUFO-RELMOD-PDF-0000165-DEFE2419771.4</t>
  </si>
  <si>
    <t>PAL.UFOL.RESUFO-RELMOD-PDF-0000166-DEFE2419771.5</t>
  </si>
  <si>
    <t>Reference: DEFE 24/1977/1
Description: Digital copy of DEFE 24/1977: UFO reports; with redactions
Date: 1996 August 01-1996 December 31
Held by: The National Archives, Kew
Legal status: Public Record(s)
Closure status: Open Document, Open Description
Access conditions: Open on Transfer
Record opening date: 18 February 2010
DEFE-24-1977-1_1.pdf (Images 1 - 72)</t>
  </si>
  <si>
    <t>Reference: DEFE 24/1977/1
Description: Digital copy of DEFE 24/1977: UFO reports; with redactions
Date: 1996 August 01-1996 December 31
Held by: The National Archives, Kew
Legal status: Public Record(s)
Closure status: Open Document, Open Description
Access conditions: Open on Transfer
Record opening date: 18 February 2010
DEFE-24-1977-1_2.pdf (Images 73 - 151)</t>
  </si>
  <si>
    <t>Reference: DEFE 24/1977/1
Description: Digital copy of DEFE 24/1977: UFO reports; with redactions
Date: 1996 August 01-1996 December 31
Held by: The National Archives, Kew
Legal status: Public Record(s)
Closure status: Open Document, Open Description
Access conditions: Open on Transfer
Record opening date: 18 February 2010
DEFE-24-1977-1_3.pdf (Images 152 - 228)</t>
  </si>
  <si>
    <t>Reference: DEFE 24/1977/1
Description: Digital copy of DEFE 24/1977: UFO reports; with redactions
Date: 1996 August 01-1996 December 31
Held by: The National Archives, Kew
Legal status: Public Record(s)
Closure status: Open Document, Open Description
Access conditions: Open on Transfer
Record opening date: 18 February 2010
DEFE-24-1977-1_4.pdf (Images 229 - 281)</t>
  </si>
  <si>
    <t>Reference: DEFE 24/1977/1
Description: Digital copy of DEFE 24/1977: UFO reports; with redactions
Date: 1996 August 01-1996 December 31
Held by: The National Archives, Kew
Legal status: Public Record(s)
Closure status: Open Document, Open Description
Access conditions: Open on Transfer
Record opening date: 18 February 2010
DEFE-24-1977-1_5.pdf (Images 282 - 361)</t>
  </si>
  <si>
    <t>DEFE-24-2007 - UFO reports with redactions (merged).pdf</t>
  </si>
  <si>
    <t>DEFE-24-2007-1_1 - UFO reports with redactions.pdf</t>
  </si>
  <si>
    <t>DEFE-24-2007-1_2 - UFO reports with redactions.pdf</t>
  </si>
  <si>
    <t>https://avalonlibrary.net/UK%20MoD%20%28Ministry%20of%20Defence%29%20UFO%20File%20releases%20/DEFE-24-2007%20-%20UFO%20reports%20with%20redactions/DEFE-24-2007%20-%20UFO%20reports%20with%20redactions%20%28merged%29.pdf</t>
  </si>
  <si>
    <t>296 page merged file of DEFE-24-2007</t>
  </si>
  <si>
    <t xml:space="preserve">Reference: DEFE 24/2007/1
Description: Digital copy of DEFE 24/2007: UFO reports; with redactions
Date: 1998 July 01-1999 February 28
Held by: The National Archives, Kew
Legal status: Public Record(s)
Closure status: Open Document, Open Description
Access conditions: Open on Transfer
Record opening date: 18 February 2010
DEFE-24-2007-1_1.pdf (Images 1 - 154)
</t>
  </si>
  <si>
    <t>Reference: DEFE 24/2007/1
Description: Digital copy of DEFE 24/2007: UFO reports; with redactions
Date: 1998 July 01-1999 February 28
Held by: The National Archives, Kew
Legal status: Public Record(s)
Closure status: Open Document, Open Description
Access conditions: Open on Transfer
Record opening date: 18 February 2010
DEFE-24-2007-1_2.pdf (Images 155 - 296)</t>
  </si>
  <si>
    <t>https://avalonlibrary.net/UK%20MoD%20%28Ministry%20of%20Defence%29%20UFO%20File%20releases%20/DEFE-24-2007%20-%20UFO%20reports%20with%20redactions/DEFE-24-2007-1_1%20-%20UFO%20reports%20with%20redactions.pdf</t>
  </si>
  <si>
    <t>https://avalonlibrary.net/UK%20MoD%20%28Ministry%20of%20Defence%29%20UFO%20File%20releases%20/DEFE-24-2007%20-%20UFO%20reports%20with%20redactions/DEFE-24-2007-1_2%20-%20UFO%20reports%20with%20redactions.pdf</t>
  </si>
  <si>
    <t>PAL.UFOL.RESUFO-RELMOD-PDF-0000167-DEFE2420071</t>
  </si>
  <si>
    <t>PAL.UFOL.RESUFO-RELMOD-PDF-0000168-DEFE2420071.1</t>
  </si>
  <si>
    <t>PAL.UFOL.RESUFO-RELMOD-PDF-0000169-DEFE2420071.2</t>
  </si>
  <si>
    <t>DEFE-24-2008 - UFO reports with redactions (merged).pdf</t>
  </si>
  <si>
    <t>https://avalonlibrary.net/UK%20MoD%20%28Ministry%20of%20Defence%29%20UFO%20File%20releases%20/DEFE-24-2008%20-%20UFO%20reports%20with%20redactions/DEFE-24-2008%20-%20UFO%20reports%20with%20redactions%20%28merged%29.pdf</t>
  </si>
  <si>
    <t>356 page merged file of DEFE-24-2008</t>
  </si>
  <si>
    <t>https://avalonlibrary.net/UK%20MoD%20%28Ministry%20of%20Defence%29%20UFO%20File%20releases%20/DEFE-24-2008%20-%20UFO%20reports%20with%20redactions/DEFE-24-2008-1_1%20-%20UFO%20reports%20with%20redactions.pdf</t>
  </si>
  <si>
    <t>https://avalonlibrary.net/UK%20MoD%20%28Ministry%20of%20Defence%29%20UFO%20File%20releases%20/DEFE-24-2008%20-%20UFO%20reports%20with%20redactions/DEFE-24-2008-1_2%20-%20UFO%20reports%20with%20redactions.pdf</t>
  </si>
  <si>
    <t>Reference: DEFE 24/2008/1
Description: Digital copy of DEFE 24/2008: UFO reports; with redactions
Date: 1999 February 01-2000 January 31
Held by: The National Archives, Kew
Legal status: Public Record(s)
Closure status: Open Document, Open Description
Access conditions: Open on Transfer
Record opening date: 18 February 2010
DEFE-24-2008-1_2.pdf (Images 178 - 356)</t>
  </si>
  <si>
    <t>DEFE-24-2008-1_1 - UFO reports with redactions.pdf</t>
  </si>
  <si>
    <t>DEFE-24-2008-1_2 - UFO reports with redactions.pdf</t>
  </si>
  <si>
    <t>PAL.UFOL.RESUFO-RELMOD-PDF-0000170-DEFE2420081</t>
  </si>
  <si>
    <t>PAL.UFOL.RESUFO-RELMOD-PDF-0000171-DEFE2420081.1</t>
  </si>
  <si>
    <t>PAL.UFOL.RESUFO-RELMOD-PDF-0000172-DEFE2420081.2</t>
  </si>
  <si>
    <t>DEFE-24-1943-1 UFO reports - alien encounters with redactions.pdf</t>
  </si>
  <si>
    <t>https://avalonlibrary.net/UK%20MoD%20%28Ministry%20of%20Defence%29%20UFO%20File%20releases%20/DEFE-24-1943%20UFO%20reports%20-%20alien%20encounters%20with%20redactions/DEFE-24-1943-1%20UFO%20reports%20-%20alien%20encounters%20with%20redactions.pdf</t>
  </si>
  <si>
    <t>Reference: DEFE 24/1943/1
Description: Digital copy of DEFE 24/1943: UFO reports: alien encounters; with redactions
Date: 01 January 85 - 31 July 1992
Held by: The National Archives, Kew
Legal status: Public Record(s)
Closure status: Open Document, Open Description
Access conditions: Open on Transfer
Record opening date: 20 October 2008
DEFE-24-1943-1.pdf (Images 1 - 47)</t>
  </si>
  <si>
    <t>Reference: DEFE 24/1939/1
Description: Digital copy of DEFE 24/1939: UFO reports; with redactions
Date: 01 January 1990 - 31 July 1990
Held by: The National Archives, Kew
Legal status: Public Record(s)
Closure status: Open Document, Open Description
Access conditions: Open on Transfer
Record opening date: 20 October 2008
DEFE-24-1939-1_2.pdf (Images 78 - 161)</t>
  </si>
  <si>
    <t>PAL.UFOL.RESUFO-RELMOD-PDF-0000173-DEFE2419431</t>
  </si>
  <si>
    <t>DEFE-24-2020 - UFO reports with redactions (merged).pdf</t>
  </si>
  <si>
    <t>DEFE-24-2020-1_1 - UFO reports with redactions.pdf</t>
  </si>
  <si>
    <t>DEFE-24-2020-1_2 - UFO reports with redactions.pdf</t>
  </si>
  <si>
    <t>DEFE-24-2020-1_3 - UFO reports with redactions.pdf</t>
  </si>
  <si>
    <t>Reference: DEFE 24/2020/1
Description: Digital copy of DEFE 24/2020: UFO reports; with redactions
Date: 2001 Jan 01 - 2001 Mar 31
Held by: The National Archives, Kew
Legal status: Public Record(s)
Closure status: Open Document, Open Description
Access conditions: Open on Transfer
Record opening date: 11 August 2011
DEFE-24-2020-1_3.pdf (Images 161 - 241)</t>
  </si>
  <si>
    <t>241 page merged file of DEFE-24-2020</t>
  </si>
  <si>
    <t>https://avalonlibrary.net/UK%20MoD%20%28Ministry%20of%20Defence%29%20UFO%20File%20releases%20/DEFE-24-2020%20-%20UFO%20reports%20with%20redactions/DEFE-24-2020%20-%20UFO%20reports%20with%20redactions%20%28merged%29.pdf</t>
  </si>
  <si>
    <t>https://avalonlibrary.net/UK%20MoD%20%28Ministry%20of%20Defence%29%20UFO%20File%20releases%20/DEFE-24-2020%20-%20UFO%20reports%20with%20redactions/DEFE-24-2020-1_1%20-%20UFO%20reports%20with%20redactions.pdf</t>
  </si>
  <si>
    <t>https://avalonlibrary.net/UK%20MoD%20%28Ministry%20of%20Defence%29%20UFO%20File%20releases%20/DEFE-24-2020%20-%20UFO%20reports%20with%20redactions/DEFE-24-2020-1_2%20-%20UFO%20reports%20with%20redactions.pdf</t>
  </si>
  <si>
    <t>https://avalonlibrary.net/UK%20MoD%20%28Ministry%20of%20Defence%29%20UFO%20File%20releases%20/DEFE-24-2020%20-%20UFO%20reports%20with%20redactions/DEFE-24-2020-1_3%20-%20UFO%20reports%20with%20redactions.pdf</t>
  </si>
  <si>
    <t>PAL.UFOL.RESUFO-RELMOD-PDF-0000174-DEFE2420201</t>
  </si>
  <si>
    <t>PAL.UFOL.RESUFO-RELMOD-PDF-0000175-DEFE2420201.1</t>
  </si>
  <si>
    <t>PAL.UFOL.RESUFO-RELMOD-PDF-0000176-DEFE2420201.2</t>
  </si>
  <si>
    <t>PAL.UFOL.RESUFO-RELMOD-PDF-0000177-DEFE2420201.3</t>
  </si>
  <si>
    <t>DEFE-24-2021 - UFO reports with redactions (merged).pdf</t>
  </si>
  <si>
    <t>337 page merged file of DEFE-24-2021</t>
  </si>
  <si>
    <t>https://avalonlibrary.net/UK%20MoD%20%28Ministry%20of%20Defence%29%20UFO%20File%20releases%20/DEFE-24-2021%20-%20UFO%20reports%20with%20redactions/DEFE-24-2021%20-%20UFO%20reports%20with%20redactions%20%28merged%29.pdf</t>
  </si>
  <si>
    <t>DEFE-24-2021-1_1 - UFO reports with redactions.pdf</t>
  </si>
  <si>
    <t>DEFE-24-2021-1_2 - UFO reports with redactions.pdf</t>
  </si>
  <si>
    <t>DEFE-24-2021-1_3 - UFO reports with redactions.pdf</t>
  </si>
  <si>
    <t>DEFE-24-2021-1_4 - UFO reports with redactions.pdf</t>
  </si>
  <si>
    <t>https://avalonlibrary.net/UK%20MoD%20%28Ministry%20of%20Defence%29%20UFO%20File%20releases%20/DEFE-24-2021%20-%20UFO%20reports%20with%20redactions/DEFE-24-2021-1_1%20-%20UFO%20reports%20with%20redactions.pdf</t>
  </si>
  <si>
    <t>https://avalonlibrary.net/UK%20MoD%20%28Ministry%20of%20Defence%29%20UFO%20File%20releases%20/DEFE-24-2021%20-%20UFO%20reports%20with%20redactions/DEFE-24-2021-1_2%20-%20UFO%20reports%20with%20redactions.pdf</t>
  </si>
  <si>
    <t>https://avalonlibrary.net/UK%20MoD%20%28Ministry%20of%20Defence%29%20UFO%20File%20releases%20/DEFE-24-2021%20-%20UFO%20reports%20with%20redactions/DEFE-24-2021-1_3%20-%20UFO%20reports%20with%20redactions.pdf</t>
  </si>
  <si>
    <t>https://avalonlibrary.net/UK%20MoD%20%28Ministry%20of%20Defence%29%20UFO%20File%20releases%20/DEFE-24-2021%20-%20UFO%20reports%20with%20redactions/DEFE-24-2021-1_4%20-%20UFO%20reports%20with%20redactions.pdf</t>
  </si>
  <si>
    <t>PAL.UFOL.RESUFO-RELMOD-PDF-0000178-DEFE2420211</t>
  </si>
  <si>
    <t>PAL.UFOL.RESUFO-RELMOD-PDF-0000179-DEFE2420211.1</t>
  </si>
  <si>
    <t>PAL.UFOL.RESUFO-RELMOD-PDF-0000180-DEFE2420211.2</t>
  </si>
  <si>
    <t>PAL.UFOL.RESUFO-RELMOD-PDF-0000181-DEFE2420211.3</t>
  </si>
  <si>
    <t>PAL.UFOL.RESUFO-RELMOD-PDF-0000182-DEFE2420211.4</t>
  </si>
  <si>
    <t>Reference: DEFE 24/2021/1
Description: Digital copy of DEFE 24/2021: UFO reports; with redactions
Date: 2001 Mar 02 - 2002 Oct 31
Held by: The National Archives, Kew
Legal status: Public Record(s)
Closure status: Open Document, Open Description
Access conditions: Open on Transfer
Record opening date: 03 March 2011
DEFE-24-2021-1_4.pdf (Images 262 - 337)</t>
  </si>
  <si>
    <t>Reference: DEFE 24/2021/1
Description: Digital copy of DEFE 24/2021: UFO reports; with redactions
Date: 2001 Mar 02 - 2002 Oct 31
Held by: The National Archives, Kew
Legal status: Public Record(s)
Closure status: Open Document, Open Description
Access conditions: Open on Transfer
Record opening date: 03 March 2011
DEFE-24-2021-1_3.pdf (Images 177 - 261)</t>
  </si>
  <si>
    <t>Reference: DEFE 24/2020/1
Description: Digital copy of DEFE 24/2020: UFO reports; with redactions
Date: 2001 Jan 01 - 2001 Mar 31
Held by: The National Archives, Kew
Legal status: Public Record(s)
Closure status: Open Document, Open Description
Access conditions: Open on Transfer
Record opening date: 11 August 2011
DEFE-24-2020-1_1.pdf (Images 1 - 83)</t>
  </si>
  <si>
    <t>Reference: DEFE 24/2008/1
Description: Digital copy of DEFE 24/2008: UFO reports; with redactions
Date: 1999 February 01-2000 January 31
Held by: The National Archives, Kew
Legal status: Public Record(s)
Closure status: Open Document, Open Description
Access conditions: Open on Transfer
Record opening date: 18 February 2010
DEFE-24-2008-1_1.pdf (Images 1 - 177)</t>
  </si>
  <si>
    <t>Reference: DEFE 24/2020/1
Description: Digital copy of DEFE 24/2020: UFO reports; with redactions
Date: 2001 Jan 01 - 2001 Mar 31
Held by: The National Archives, Kew
Legal status: Public Record(s)
Closure status: Open Document, Open Description
Access conditions: Open on Transfer
Record opening date: 11 August 2011
DEFE-24-2020-1_2.pdf (Images 84 - 160)</t>
  </si>
  <si>
    <t>Reference: DEFE 24/2021/1
Description: Digital copy of DEFE 24/2021: UFO reports; with redactions
Date: 2001 Mar 02 - 2002 Oct 31
Held by: The National Archives, Kew
Legal status: Public Record(s)
Closure status: Open Document, Open Description
Access conditions: Open on Transfer
Record opening date: 03 March 2011
DEFE-24-2021-1_2.pdf (Images 84 - 176)</t>
  </si>
  <si>
    <t>DEFE-24-2022 - UFO reports with redactions (merged).pdf</t>
  </si>
  <si>
    <t>https://avalonlibrary.net/UK%20MoD%20%28Ministry%20of%20Defence%29%20UFO%20File%20releases%20/DEFE-24-2022%20-%20UFO%20reports%20with%20redactions/DEFE-24-2022%20-%20UFO%20reports%20with%20redactions%20%28merged%29.pdf</t>
  </si>
  <si>
    <t>DEFE-24-2022-1_1 - UFO reports with redactions.pdf</t>
  </si>
  <si>
    <t>DEFE-24-2022-1_2 - UFO reports with redactions.pdf</t>
  </si>
  <si>
    <t>DEFE-24-2022-1_3 - UFO reports with redactions.pdf</t>
  </si>
  <si>
    <t>DEFE-24-2022-1_4 - UFO reports with redactions.pdf</t>
  </si>
  <si>
    <t>PAL.UFOL.RESUFO-RELMOD-PDF-0000183-DEFE2420221</t>
  </si>
  <si>
    <t>PAL.UFOL.RESUFO-RELMOD-PDF-0000184-DEFE2420221.1</t>
  </si>
  <si>
    <t>PAL.UFOL.RESUFO-RELMOD-PDF-0000185-DEFE2420221.2</t>
  </si>
  <si>
    <t>PAL.UFOL.RESUFO-RELMOD-PDF-0000186-DEFE2420221.3</t>
  </si>
  <si>
    <t>PAL.UFOL.RESUFO-RELMOD-PDF-0000187-DEFE2420221.4</t>
  </si>
  <si>
    <t>Reference: DEFE 24/2021/1
Description: Digital copy of DEFE 24/2021: UFO reports; with redactions
Date: 2001 Mar 02 - 2002 Oct 31
Held by: The National Archives, Kew
Legal status: Public Record(s)
Closure status: Open Document, Open Description
Access conditions: Open on Transfer
Record opening date: 03 March 2011
DEFE-24-2021-1_1.pdf (Images 1 - 83)</t>
  </si>
  <si>
    <t>291 page merged file of DEFE-24-2022</t>
  </si>
  <si>
    <t>https://avalonlibrary.net/UK%20MoD%20%28Ministry%20of%20Defence%29%20UFO%20File%20releases%20/DEFE-24-2022%20-%20UFO%20reports%20with%20redactions/DEFE-24-2022-1_1%20-%20UFO%20reports%20with%20redactions.pdf</t>
  </si>
  <si>
    <t>https://avalonlibrary.net/UK%20MoD%20%28Ministry%20of%20Defence%29%20UFO%20File%20releases%20/DEFE-24-2022%20-%20UFO%20reports%20with%20redactions/DEFE-24-2022-1_2%20-%20UFO%20reports%20with%20redactions.pdf</t>
  </si>
  <si>
    <t>https://avalonlibrary.net/UK%20MoD%20%28Ministry%20of%20Defence%29%20UFO%20File%20releases%20/DEFE-24-2022%20-%20UFO%20reports%20with%20redactions/DEFE-24-2022-1_3%20-%20UFO%20reports%20with%20redactions.pdf</t>
  </si>
  <si>
    <t>https://avalonlibrary.net/UK%20MoD%20%28Ministry%20of%20Defence%29%20UFO%20File%20releases%20/DEFE-24-2022%20-%20UFO%20reports%20with%20redactions/DEFE-24-2022-1_4%20-%20UFO%20reports%20with%20redactions.pdf</t>
  </si>
  <si>
    <t>Reference: DEFE 24/2022/1
Description: Digital copy of DEFE 24/2022: UFO reports; with redactions
Date: 2001 Oct 01 - 2002 Oct 31
Held by: The National Archives, Kew
Legal status: Public Record(s)
Closure status: Open Document, Open Description
Access conditions: Open on Transfer
Record opening date: 03 March 2011
DEFE-24-2022-1_1.pdf (Images 1 - 83)</t>
  </si>
  <si>
    <t>Reference: DEFE 24/2022/1
Description: Digital copy of DEFE 24/2022: UFO reports; with redactions
Date: 2001 Oct 01 - 2002 Oct 31
Held by: The National Archives, Kew
Legal status: Public Record(s)
Closure status: Open Document, Open Description
Access conditions: Open on Transfer
Record opening date: 03 March 2011
DEFE-24-2022-1_2.pdf (Images 84 - 141)</t>
  </si>
  <si>
    <t>Reference: DEFE 24/2022/1
Description: Digital copy of DEFE 24/2022: UFO reports; with redactions
Date: 2001 Oct 01 - 2002 Oct 31
Held by: The National Archives, Kew
Legal status: Public Record(s)
Closure status: Open Document, Open Description
Access conditions: Open on Transfer
Record opening date: 03 March 2011
DEFE-24-2022-1_3.pdf (Images 142 - 220)</t>
  </si>
  <si>
    <t>Reference: DEFE 24/2022/1
Description: Digital copy of DEFE 24/2022: UFO reports; with redactions
Date: 2001 Oct 01 - 2002 Oct 31
Held by: The National Archives, Kew
Legal status: Public Record(s)
Closure status: Open Document, Open Description
Access conditions: Open on Transfer
Record opening date: 03 March 2011
DEFE-24-2022-1_4.pdf (Images 221 - 291)</t>
  </si>
  <si>
    <t>https://avalonlibrary.net/UK%20MoD%20%28Ministry%20of%20Defence%29%20UFO%20File%20releases%20/DEFE-24-2465%20-%20UFO%20reports%20with%20redactions/DEFE-24-2465%20-%20UFO%20reports%20with%20redactions%20%28merged%29.pdf</t>
  </si>
  <si>
    <t>PAL.UFOL.RESUFO-RELMOD-PDF-0000188-DEFE2424651</t>
  </si>
  <si>
    <t>DEFE-24-2465 - UFO reports with redactions (merged).pdf</t>
  </si>
  <si>
    <t>DEFE-24-2465-1_1 - UFO reports with redactions.pdf</t>
  </si>
  <si>
    <t>DEFE-24-2465-1_2 - UFO reports with redactions.pdf</t>
  </si>
  <si>
    <t>DEFE-24-2465-1_3 - UFO reports with redactions.pdf</t>
  </si>
  <si>
    <t>242 page merged file of DEFE-24-2465</t>
  </si>
  <si>
    <t>https://avalonlibrary.net/UK%20MoD%20%28Ministry%20of%20Defence%29%20UFO%20File%20releases%20/DEFE-24-2465%20-%20UFO%20reports%20with%20redactions/DEFE-24-2465-1_1%20-%20UFO%20reports%20with%20redactions.pdf</t>
  </si>
  <si>
    <t>https://avalonlibrary.net/UK%20MoD%20%28Ministry%20of%20Defence%29%20UFO%20File%20releases%20/DEFE-24-2465%20-%20UFO%20reports%20with%20redactions/DEFE-24-2465-1_2%20-%20UFO%20reports%20with%20redactions.pdf</t>
  </si>
  <si>
    <t>https://avalonlibrary.net/UK%20MoD%20%28Ministry%20of%20Defence%29%20UFO%20File%20releases%20/DEFE-24-2465%20-%20UFO%20reports%20with%20redactions/DEFE-24-2465-1_3%20-%20UFO%20reports%20with%20redactions.pdf</t>
  </si>
  <si>
    <t>PAL.UFOL.RESUFO-RELMOD-PDF-0000189-DEFE2424651.1</t>
  </si>
  <si>
    <t>PAL.UFOL.RESUFO-RELMOD-PDF-0000190-DEFE2424651.2</t>
  </si>
  <si>
    <t>PAL.UFOL.RESUFO-RELMOD-PDF-0000191-DEFE2424651.3</t>
  </si>
  <si>
    <t>Reference: DEFE 24/2465/1
Description: Digital copy of DEFE 24/2465: UFO reports; with redactions
Date: 2009 Oct 27 - 2009 Dec 01
Held by: The National Archives, Kew
Legal status: Public Record(s)
Closure status: Open Document, Open Description
Access conditions: Open on Transfer
Record opening date: 21 June 2013
DEFE-24-2465-1_1.pdf (Images 1 - 73)</t>
  </si>
  <si>
    <t>Reference: DEFE 24/2465/1
Description: Digital copy of DEFE 24/2465: UFO reports; with redactions
Date: 2009 Oct 27 - 2009 Dec 01
Held by: The National Archives, Kew
Legal status: Public Record(s)
Closure status: Open Document, Open Description
Access conditions: Open on Transfer
Record opening date: 21 June 2013
DEFE-24-2465-1_2.pdf (Images 74 - 155)</t>
  </si>
  <si>
    <t>Reference: DEFE 24/2465/1
Description: Digital copy of DEFE 24/2465: UFO reports; with redactions
Date: 2009 Oct 27 - 2009 Dec 01
Held by: The National Archives, Kew
Legal status: Public Record(s)
Closure status: Open Document, Open Description
Access conditions: Open on Transfer
Record opening date: 21 June 2013
DEFE-24-2465-1_3.pdf (Images 156 - 242)</t>
  </si>
  <si>
    <t>DEFE-24-2625 - UFO reports with redactions (merged).pdf</t>
  </si>
  <si>
    <t>DEFE-24-2625-1_1 - UFO reports with redactions.pdf</t>
  </si>
  <si>
    <t>DEFE-24-2625-1_2 - UFO reports with redactions.pdf</t>
  </si>
  <si>
    <t>DEFE-24-2625-1_3 - UFO reports with redactions.pdf</t>
  </si>
  <si>
    <t>https://avalonlibrary.net/UK%20MoD%20%28Ministry%20of%20Defence%29%20UFO%20File%20releases%20/DEFE-24-2625%20-%20UFO%20reports%20with%20redactions/DEFE-24-2625%20-%20UFO%20reports%20with%20redactions%20%28merged%29.pdf</t>
  </si>
  <si>
    <t>PAL.UFOL.RESUFO-RELMOD-PDF-0000192-DEFE2426251</t>
  </si>
  <si>
    <t>PAL.UFOL.RESUFO-RELMOD-PDF-0000193-DEFE2426251.1</t>
  </si>
  <si>
    <t>PAL.UFOL.RESUFO-RELMOD-PDF-0000194-DEFE2426251.2</t>
  </si>
  <si>
    <t>PAL.UFOL.RESUFO-RELMOD-PDF-0000195-DEFE2426251.3</t>
  </si>
  <si>
    <t>220 page merged file of DEFE-24-2625</t>
  </si>
  <si>
    <t>https://avalonlibrary.net/UK%20MoD%20%28Ministry%20of%20Defence%29%20UFO%20File%20releases%20/DEFE-24-2625%20-%20UFO%20reports%20with%20redactions/DEFE-24-2625-1_1%20-%20UFO%20reports%20with%20redactions.pdf</t>
  </si>
  <si>
    <t>https://avalonlibrary.net/UK%20MoD%20%28Ministry%20of%20Defence%29%20UFO%20File%20releases%20/DEFE-24-2625%20-%20UFO%20reports%20with%20redactions/DEFE-24-2625-1_2%20-%20UFO%20reports%20with%20redactions.pdf</t>
  </si>
  <si>
    <t>https://avalonlibrary.net/UK%20MoD%20%28Ministry%20of%20Defence%29%20UFO%20File%20releases%20/DEFE-24-2625%20-%20UFO%20reports%20with%20redactions/DEFE-24-2625-1_3%20-%20UFO%20reports%20with%20redactions.pdf</t>
  </si>
  <si>
    <t>Reference: DEFE 24/2625/1
Description: Digital copy of DEFE 24/2625: UFO reports; with redactions
Date: 2008 May 12 - 2008 Jul 24
Held by: The National Archives, Kew
Legal status: Public Record(s)
Closure status: Open Document, Open Description
Access conditions: Open on Transfer
Record opening date: 21 June 2013
DEFE-24-2625-1_1.pdf (Images 1 - 76)</t>
  </si>
  <si>
    <t>Reference: DEFE 24/2625/1
Description: Digital copy of DEFE 24/2625: UFO reports; with redactions
Date: 2008 May 12 - 2008 Jul 24
Held by: The National Archives, Kew
Legal status: Public Record(s)
Closure status: Open Document, Open Description
Access conditions: Open on Transfer
Record opening date: 21 June 2013
DEFE-24-2625-1_2.pdf (Images 77 - 136)</t>
  </si>
  <si>
    <t>Reference: DEFE 24/2625/1
Description: Digital copy of DEFE 24/2625: UFO reports; with redactions
Date: 2008 May 12 - 2008 Jul 24
Held by: The National Archives, Kew
Legal status: Public Record(s)
Closure status: Open Document, Open Description
Access conditions: Open on Transfer
Record opening date: 21 June 2013
DEFE-24-2625-1_3.pdf (Images 137 - 220</t>
  </si>
  <si>
    <t>DEFE-24-2627-1 - UFO reports with redactions.pdf</t>
  </si>
  <si>
    <t>https://avalonlibrary.net/UK%20MoD%20%28Ministry%20of%20Defence%29%20UFO%20File%20releases%20/DEFE-24-2627%20-%20UFO%20reports%20with%20redactions/DEFE-24-2627-1%20-%20UFO%20reports%20with%20redactions.pdf</t>
  </si>
  <si>
    <t>Reference: DEFE 24/2627/1
Description: Digital copy of DEFE 24/2627: UFO reports; with redactions
Date: 2008 Dec 02 - 2009 Jan 12
Held by: The National Archives, Kew
Legal status: Public Record(s)
Closure status: Open Document, Open Description
Access conditions: Open on Transfer
Record opening date: 21 June 2013
DEFE-24-2627-1.pdf (Images 1 - 79)</t>
  </si>
  <si>
    <t>PAL.UFOL.RESUFO-RELMOD-PDF-0000196-DEFE2426271</t>
  </si>
  <si>
    <t>DEFE-24-1922-1 - UFO reports with redactions</t>
  </si>
  <si>
    <t>PAL.UFOL.RESUFO-RELMOD-PDF-0000197-DEFE2419221</t>
  </si>
  <si>
    <t>https://avalonlibrary.net/UK%20MoD%20%28Ministry%20of%20Defence%29%20UFO%20File%20releases%20/DEFE-24-1922%20-%20UFO%20reports%20with%20redactions/DEFE-24-1922-1%20-%20UFO%20reports%20with%20redactions.pdf</t>
  </si>
  <si>
    <t>Reference: DEFE 24/1922/1
Description: Digital copy of DEFE 24/1922: UFO reports; with redactions
Date: 1984 sept 01 - 1985 Jan 01
Held by: The National Archives, Kew
Legal status: Public Record(s)
Closure status: Open Document, Open Description
Access conditions: Open on Transfer
Record opening date: 14 May 2008
DEFE-24-1922-1.pdf (Images 1 - 119)</t>
  </si>
  <si>
    <t>DEFE-24-1951 - UFO reports with redactions (merged).pdf</t>
  </si>
  <si>
    <t>https://avalonlibrary.net/UK%20MoD%20%28Ministry%20of%20Defence%29%20UFO%20File%20releases%20/DEFE-24-1951%20-%20UFO%20reports%20with%20redactions/DEFE-24-1951%20-%20UFO%20reports%20with%20redactions%20%28merged%29.pdf</t>
  </si>
  <si>
    <t>277 page merged file of DEFE-24-1951</t>
  </si>
  <si>
    <t>PAL.UFOL.RESUFO-RELMOD-PDF-0000198-DEFE2419511</t>
  </si>
  <si>
    <t>PAL.UFOL.RESUFO-RELMOD-PDF-0000199-DEFE2419511.1</t>
  </si>
  <si>
    <t>PAL.UFOL.RESUFO-RELMOD-PDF-0000200-DEFE2419511.2</t>
  </si>
  <si>
    <t>DEFE-24-1951-1_1 - UFO reports with redactions.pdf</t>
  </si>
  <si>
    <t>DEFE-24-1951-1_2 - UFO reports with redactions.pdf</t>
  </si>
  <si>
    <t>https://avalonlibrary.net/UK%20MoD%20%28Ministry%20of%20Defence%29%20UFO%20File%20releases%20/DEFE-24-1951%20-%20UFO%20reports%20with%20redactions/DEFE-24-1951-1_1%20-%20UFO%20reports%20with%20redactions.pdf</t>
  </si>
  <si>
    <t>https://avalonlibrary.net/UK%20MoD%20%28Ministry%20of%20Defence%29%20UFO%20File%20releases%20/DEFE-24-1951%20-%20UFO%20reports%20with%20redactions/DEFE-24-1951-1_2%20-%20UFO%20reports%20with%20redactions.pdf</t>
  </si>
  <si>
    <t>Reference: DEFE 24/1951/1
Description: Digital copy of DEFE 24/1951: UFO reports; with redactions
Date: 01 June 1988 - 31 January 1989
Held by: The National Archives, Kew
Legal status: Public Record(s)
Closure status: Open Document, Open Description
Access conditions: Open on Transfer
Record opening date: 20 October 2008
DEFE-24-1951-1_1.pdf (Images 1 - 141)</t>
  </si>
  <si>
    <t>Reference: DEFE 24/1951/1
Description: Digital copy of DEFE 24/1951: UFO reports; with redactions
Date: 01 June 1988 - 31 January 1989
Held by: The National Archives, Kew
Legal status: Public Record(s)
Closure status: Open Document, Open Description
Access conditions: Open on Transfer
Record opening date: 20 October 2008
DEFE-24-1951-1_2.pdf (Images 142 - 277)</t>
  </si>
  <si>
    <t>DEFE-24-1926-1_1 - UFO reports with redactions.pdf</t>
  </si>
  <si>
    <t>DEFE-24-1926-1_2 - UFO reports with redactions.pdf</t>
  </si>
  <si>
    <t>DEFE-24-1926-1_3 - UFO reports with redactions.pdf</t>
  </si>
  <si>
    <t>DEFE-24-1926-1_4 - UFO reports with redactions.pdf</t>
  </si>
  <si>
    <t>DEFE-24-1926-1_5 - UFO reports with redactions.pdf</t>
  </si>
  <si>
    <t>https://avalonlibrary.net/UK%20MoD%20%28Ministry%20of%20Defence%29%20UFO%20File%20releases%20/DEFE-24-1926%20-%20UFO%20reports%20with%20redactions/DEFE-24-1926-1_1%20-%20UFO%20reports%20with%20redactions.pdf</t>
  </si>
  <si>
    <t>https://avalonlibrary.net/UK%20MoD%20%28Ministry%20of%20Defence%29%20UFO%20File%20releases%20/DEFE-24-1926%20-%20UFO%20reports%20with%20redactions/DEFE-24-1926-1_2%20-%20UFO%20reports%20with%20redactions.pdf</t>
  </si>
  <si>
    <t>https://avalonlibrary.net/UK%20MoD%20%28Ministry%20of%20Defence%29%20UFO%20File%20releases%20/DEFE-24-1926%20-%20UFO%20reports%20with%20redactions/DEFE-24-1926-1_3%20-%20UFO%20reports%20with%20redactions.pdf</t>
  </si>
  <si>
    <t>https://avalonlibrary.net/UK%20MoD%20%28Ministry%20of%20Defence%29%20UFO%20File%20releases%20/DEFE-24-1926%20-%20UFO%20reports%20with%20redactions/DEFE-24-1926-1_4%20-%20UFO%20reports%20with%20redactions.pdf</t>
  </si>
  <si>
    <t>https://avalonlibrary.net/UK%20MoD%20%28Ministry%20of%20Defence%29%20UFO%20File%20releases%20/DEFE-24-1926%20-%20UFO%20reports%20with%20redactions/DEFE-24-1926-1_5%20-%20UFO%20reports%20with%20redactions.pdf</t>
  </si>
  <si>
    <t>PAL.UFOL.RESUFO-RELMOD-PDF-0000201-DEFE2419261.1</t>
  </si>
  <si>
    <t>PAL.UFOL.RESUFO-RELMOD-PDF-0000202-DEFE2419261.2</t>
  </si>
  <si>
    <t>PAL.UFOL.RESUFO-RELMOD-PDF-0000203-DEFE2419261.3</t>
  </si>
  <si>
    <t>PAL.UFOL.RESUFO-RELMOD-PDF-0000205-DEFE2419261.5</t>
  </si>
  <si>
    <t>PAL.UFOL.RESUFO-RELMOD-PDF-0000204-DEFE2419261.4</t>
  </si>
  <si>
    <t>Reference: DEFE 24/1926/1
Description: Digital copy of DEFE 24/1926: UFO reports; with redactions
Date: 01 September 1986 - 31 August 1987
Held by: The National Archives, Kew
Legal status: Public Record(s)
Closure status: Open Document, Open Description
Access conditions: Open on Transfer
Record opening date: 20 October 2008
DEFE-24-1926-1_1.pdf (Images 1 - 38)</t>
  </si>
  <si>
    <t>Reference: DEFE 24/1926/1
Description: Digital copy of DEFE 24/1926: UFO reports; with redactions
Date: 01 September 1986 - 31 August 1987
Held by: The National Archives, Kew
Legal status: Public Record(s)
Closure status: Open Document, Open Description
Access conditions: Open on Transfer
Record opening date: 20 October 2008
DEFE-24-1926-1_2.pdf (Images 39 - 72)</t>
  </si>
  <si>
    <t>Reference: DEFE 24/1926/1
Description: Digital copy of DEFE 24/1926: UFO reports; with redactions
Date: 01 September 1986 - 31 August 1987
Held by: The National Archives, Kew
Legal status: Public Record(s)
Closure status: Open Document, Open Description
Access conditions: Open on Transfer
Record opening date: 20 October 2008
DEFE-24-1926-1_3.pdf (Images 73 - 97)</t>
  </si>
  <si>
    <t>Reference: DEFE 24/1926/1
Description: Digital copy of DEFE 24/1926: UFO reports; with redactions
Date: 01 September 1986 - 31 August 1987
Held by: The National Archives, Kew
Legal status: Public Record(s)
Closure status: Open Document, Open Description
Access conditions: Open on Transfer
Record opening date: 20 October 2008
DEFE-24-1926-1_4.pdf (Images 98 - 140)</t>
  </si>
  <si>
    <t>Reference: DEFE 24/1926/1
Description: Digital copy of DEFE 24/1926: UFO reports; with redactions
Date: 01 September 1986 - 31 August 1987
Held by: The National Archives, Kew
Legal status: Public Record(s)
Closure status: Open Document, Open Description
Access conditions: Open on Transfer
Record opening date: 20 October 2008
DEFE-24-1926-1_5.pdf (Images 141 - 166)</t>
  </si>
  <si>
    <t>DEFE-24-1986-1_1 - UFO policy with redactions.pdf</t>
  </si>
  <si>
    <t>DEFE-24-1986-1_2 - UFO policy with redactions.pdf</t>
  </si>
  <si>
    <t>DEFE-24-1986-1_3 - UFO policy with redactions.pdf</t>
  </si>
  <si>
    <t>DEFE-24-1986-1_4 - UFO policy with redactions.pdf</t>
  </si>
  <si>
    <t>https://avalonlibrary.net/UK%20MoD%20%28Ministry%20of%20Defence%29%20UFO%20File%20releases%20/DEFE-24-1986%20-%20UFO%20policy%20with%20redactions/DEFE-24-1986-1_1%20-%20UFO%20policy%20with%20redactions.pdf</t>
  </si>
  <si>
    <t>https://avalonlibrary.net/UK%20MoD%20%28Ministry%20of%20Defence%29%20UFO%20File%20releases%20/DEFE-24-1986%20-%20UFO%20policy%20with%20redactions/DEFE-24-1986-1_2%20-%20UFO%20policy%20with%20redactions.pdf</t>
  </si>
  <si>
    <t>https://avalonlibrary.net/UK%20MoD%20%28Ministry%20of%20Defence%29%20UFO%20File%20releases%20/DEFE-24-1986%20-%20UFO%20policy%20with%20redactions/DEFE-24-1986-1_3%20-%20UFO%20policy%20with%20redactions.pdf</t>
  </si>
  <si>
    <t>https://avalonlibrary.net/UK%20MoD%20%28Ministry%20of%20Defence%29%20UFO%20File%20releases%20/DEFE-24-1986%20-%20UFO%20policy%20with%20redactions/DEFE-24-1986-1_4%20-%20UFO%20policy%20with%20redactions.pdf</t>
  </si>
  <si>
    <t>PAL.UFOL.RESUFO-RELMOD-PDF-0000206-DEFE2419861.1</t>
  </si>
  <si>
    <t>PAL.UFOL.RESUFO-RELMOD-PDF-0000207-DEFE2419861.2</t>
  </si>
  <si>
    <t>PAL.UFOL.RESUFO-RELMOD-PDF-0000208-DEFE2419861.3</t>
  </si>
  <si>
    <t>PAL.UFOL.RESUFO-RELMOD-PDF-0000209-DEFE2419861.4</t>
  </si>
  <si>
    <t>Reference: DEFE 24/1986/1
Description: Digital copy of DEFE 24/1986: UFO policy; with redactions
Date: 1997 Jan 01 - 1997 Sep 30
Held by: The National Archives, Kew
Legal status: Public Record(s)
Closure status: Open Document, Open Description
Access conditions: Open on Transfer
Record opening date: 03 March 2011
DEFE-24-1986-1_1.pdf (Images 1 - 101)</t>
  </si>
  <si>
    <t>Reference: DEFE 24/1986/1
Description: Digital copy of DEFE 24/1986: UFO policy; with redactions
Date: 1997 Jan 01 - 1997 Sep 30
Held by: The National Archives, Kew
Legal status: Public Record(s)
Closure status: Open Document, Open Description
Access conditions: Open on Transfer
Record opening date: 03 March 2011
DEFE-24-1986-1_2.pdf (Images 102 - 207)</t>
  </si>
  <si>
    <t>Reference: DEFE 24/1986/1
Description: Digital copy of DEFE 24/1986: UFO policy; with redactions
Date: 1997 Jan 01 - 1997 Sep 30
Held by: The National Archives, Kew
Legal status: Public Record(s)
Closure status: Open Document, Open Description
Access conditions: Open on Transfer
Record opening date: 03 March 2011
DEFE-24-1986-1_3.pdf (Images 208 - 293)</t>
  </si>
  <si>
    <t>Reference: DEFE 24/1986/1
Description: Digital copy of DEFE 24/1986: UFO policy; with redactions
Date: 1997 Jan 01 - 1997 Sep 30
Held by: The National Archives, Kew
Legal status: Public Record(s)
Closure status: Open Document, Open Description
Access conditions: Open on Transfer
Record opening date: 03 March 2011
DEFE-24-1986-1_4.pdf (Images 294 - 418)</t>
  </si>
  <si>
    <t>https://avalonlibrary.net/UK%20MoD%20%28Ministry%20of%20Defence%29%20UFO%20File%20releases%20/DEFE-24-1970%20-%20UFO%20Parliamentary%20Questions%20and%20correspondence%20with%20redactions/DEFE-24-1970-1_1%20-%20UFO%20Parliamentary%20Questions%20and%20correspondence%20with%20redactions.pdf</t>
  </si>
  <si>
    <t>DEFE-24-1970-1_1 - UFO Parliamentary Questions and correspondence with redactions.pdf</t>
  </si>
  <si>
    <t>DEFE-24-1970-1_2 - UFO Parliamentary Questions and correspondence with redactions.pdf</t>
  </si>
  <si>
    <t>DEFE-24-1970-1_3 - UFO Parliamentary Questions and correspondence with redactions.pdf</t>
  </si>
  <si>
    <t>DEFE-24-1970-1_4 - UFO Parliamentary Questions and correspondence with redactions.pdf</t>
  </si>
  <si>
    <t>DEFE-24-1970-1_5 - UFO Parliamentary Questions and correspondence with redactions.pdf</t>
  </si>
  <si>
    <t>https://avalonlibrary.net/UK%20MoD%20%28Ministry%20of%20Defence%29%20UFO%20File%20releases%20/DEFE-24-1970%20-%20UFO%20Parliamentary%20Questions%20and%20correspondence%20with%20redactions/DEFE-24-1970-1_2%20-%20UFO%20Parliamentary%20Questions%20and%20correspondence%20with%20redactions.pdf</t>
  </si>
  <si>
    <t>https://avalonlibrary.net/UK%20MoD%20%28Ministry%20of%20Defence%29%20UFO%20File%20releases%20/DEFE-24-1970%20-%20UFO%20Parliamentary%20Questions%20and%20correspondence%20with%20redactions/DEFE-24-1970-1_3%20-%20UFO%20Parliamentary%20Questions%20and%20correspondence%20with%20redactions.pdf</t>
  </si>
  <si>
    <t>https://avalonlibrary.net/UK%20MoD%20%28Ministry%20of%20Defence%29%20UFO%20File%20releases%20/DEFE-24-1970%20-%20UFO%20Parliamentary%20Questions%20and%20correspondence%20with%20redactions/DEFE-24-1970-1_4%20-%20UFO%20Parliamentary%20Questions%20and%20correspondence%20with%20redactions.pdf</t>
  </si>
  <si>
    <t>https://avalonlibrary.net/UK%20MoD%20%28Ministry%20of%20Defence%29%20UFO%20File%20releases%20/DEFE-24-1970%20-%20UFO%20Parliamentary%20Questions%20and%20correspondence%20with%20redactions/DEFE-24-1970-1_5%20-%20UFO%20Parliamentary%20Questions%20and%20correspondence%20with%20redactions.pdf</t>
  </si>
  <si>
    <t>PAL.UFOL.RESUFO-RELMOD-PDF-0000210-DEFE2419701.1</t>
  </si>
  <si>
    <t>PAL.UFOL.RESUFO-RELMOD-PDF-0000211-DEFE2419701.2</t>
  </si>
  <si>
    <t>PAL.UFOL.RESUFO-RELMOD-PDF-0000212-DEFE2419701.3</t>
  </si>
  <si>
    <t>PAL.UFOL.RESUFO-RELMOD-PDF-0000213-DEFE2419701.4</t>
  </si>
  <si>
    <t>Reference: DEFE 24/1970/1
Description: Digital copy of DEFE 24/1970: UFO Parliamentary Questions and correspondence; with redactions
Date: 1995 January 01-1995 January 31
Held by: The National Archives, Kew
Legal status: Public Record(s)
Closure status: Open Document, Open Description
Access conditions: Open on Transfer
Record opening date: 17 August 2009
DEFE-24-1970-1_1.pdf (Images 1 - 64)</t>
  </si>
  <si>
    <t>Reference: DEFE 24/1970/1
Description: Digital copy of DEFE 24/1970: UFO Parliamentary Questions and correspondence; with redactions
Date: 1995 January 01-1995 January 31
Held by: The National Archives, Kew
Legal status: Public Record(s)
Closure status: Open Document, Open Description
Access conditions: Open on Transfer
Record opening date: 17 August 2009
DEFE-24-1970-1_2.pdf (Images 65 - 155)</t>
  </si>
  <si>
    <t>Reference: DEFE 24/1970/1
Description: Digital copy of DEFE 24/1970: UFO Parliamentary Questions and correspondence; with redactions
Date: 1995 January 01-1995 January 31
Held by: The National Archives, Kew
Legal status: Public Record(s)
Closure status: Open Document, Open Description
Access conditions: Open on Transfer
Record opening date: 17 August 2009
DEFE-24-1970-1_3.pdf (Images 156 - 249)</t>
  </si>
  <si>
    <t>Reference: DEFE 24/1970/1
Description: Digital copy of DEFE 24/1970: UFO Parliamentary Questions and correspondence; with redactions
Date: 1995 January 01-1995 January 31
Held by: The National Archives, Kew
Legal status: Public Record(s)
Closure status: Open Document, Open Description
Access conditions: Open on Transfer
Record opening date: 17 August 2009
DEFE-24-1970-1_4.pdf (Images 250 - 340)</t>
  </si>
  <si>
    <t>Reference: DEFE 24/1970/1
Description: Digital copy of DEFE 24/1970: UFO Parliamentary Questions and correspondence; with redactions
Date: 1995 January 01-1995 January 31
Held by: The National Archives, Kew
Legal status: Public Record(s)
Closure status: Open Document, Open Description
Access conditions: Open on Transfer
Record opening date: 17 August 2009
DEFE-24-1970-1_5.pdf (Images 341 - 401)</t>
  </si>
  <si>
    <t>PAL.UFOL.RESUFO-RELMOD-PDF-0000214-DEFE2419701.5</t>
  </si>
  <si>
    <t>DEFE-24-1983 - UFO Parliamentary Questions and correspondence with redactions (merged).pdf</t>
  </si>
  <si>
    <t>https://avalonlibrary.net/UK%20MoD%20%28Ministry%20of%20Defence%29%20UFO%20File%20releases%20/DEFE-24-1983%20-%20UFO%20Parliamentary%20Questions%20and%20correspondence%20with%20redactions/DEFE-24-1983%20-%20UFO%20Parliamentary%20Questions%20and%20correspondence%20with%20redactions%20%28merged%29.pdf</t>
  </si>
  <si>
    <t>PAL.UFOL.RESUFO-RELMOD-PDF-0000215-DEFE2419831</t>
  </si>
  <si>
    <t>DEFE-24-1983-1_1 - UFO Parliamentary Questions and correspondence with redactions.pdf</t>
  </si>
  <si>
    <t>DEFE-24-1983-1_2 - UFO Parliamentary Questions and correspondence with redactions.pdf</t>
  </si>
  <si>
    <t>DEFE-24-1983-1_3 - UFO Parliamentary Questions and correspondence with redactions.pdf</t>
  </si>
  <si>
    <t>DEFE-24-1983-1_4 - UFO Parliamentary Questions and correspondence with redactions.pdf</t>
  </si>
  <si>
    <t>PAL.UFOL.RESUFO-RELMOD-PDF-0000216-DEFE2419831.1</t>
  </si>
  <si>
    <t>PAL.UFOL.RESUFO-RELMOD-PDF-0000217-DEFE2419831.2</t>
  </si>
  <si>
    <t>PAL.UFOL.RESUFO-RELMOD-PDF-0000218-DEFE2419831.3</t>
  </si>
  <si>
    <t>PAL.UFOL.RESUFO-RELMOD-PDF-0000219-DEFE2419831.4</t>
  </si>
  <si>
    <t>286 page merged file of DEFE-24-1983</t>
  </si>
  <si>
    <t>https://avalonlibrary.net/UK%20MoD%20%28Ministry%20of%20Defence%29%20UFO%20File%20releases%20/DEFE-24-1983%20-%20UFO%20Parliamentary%20Questions%20and%20correspondence%20with%20redactions/DEFE-24-1983-1_1%20-%20UFO%20Parliamentary%20Questions%20and%20correspondence%20with%20redactions.pdf</t>
  </si>
  <si>
    <t>https://avalonlibrary.net/UK%20MoD%20%28Ministry%20of%20Defence%29%20UFO%20File%20releases%20/DEFE-24-1983%20-%20UFO%20Parliamentary%20Questions%20and%20correspondence%20with%20redactions/DEFE-24-1983-1_2%20-%20UFO%20Parliamentary%20Questions%20and%20correspondence%20with%20redactions.pdf</t>
  </si>
  <si>
    <t>https://avalonlibrary.net/UK%20MoD%20%28Ministry%20of%20Defence%29%20UFO%20File%20releases%20/DEFE-24-1983%20-%20UFO%20Parliamentary%20Questions%20and%20correspondence%20with%20redactions/DEFE-24-1983-1_3%20-%20UFO%20Parliamentary%20Questions%20and%20correspondence%20with%20redactions.pdf</t>
  </si>
  <si>
    <t>https://avalonlibrary.net/UK%20MoD%20%28Ministry%20of%20Defence%29%20UFO%20File%20releases%20/DEFE-24-1983%20-%20UFO%20Parliamentary%20Questions%20and%20correspondence%20with%20redactions/DEFE-24-1983-1_4%20-%20UFO%20Parliamentary%20Questions%20and%20correspondence%20with%20redactions.pdf</t>
  </si>
  <si>
    <t>Reference: DEFE 24/1983/1
Description: Digital copy of DEFE 24/1983: UFO Parliamentary questions and correspondence; with redactions
Date: 1995 Sep 01 - 1996 Oct 31
Held by: The National Archives, Kew
Legal status: Public Record(s)
Closure status: Open Document, Open Description
Access conditions: Open on Transfer
Record opening date: 05 August 2010
DEFE-24-1983-1_1.pdf (Images 1 - 69)</t>
  </si>
  <si>
    <t>Reference: DEFE 24/1983/1
Description: Digital copy of DEFE 24/1983: UFO Parliamentary questions and correspondence; with redactions
Date: 1995 Sep 01 - 1996 Oct 31
Held by: The National Archives, Kew
Legal status: Public Record(s)
Closure status: Open Document, Open Description
Access conditions: Open on Transfer
Record opening date: 05 August 2010
DEFE-24-1983-1_2.pdf (Images 70 - 139)</t>
  </si>
  <si>
    <t>Reference: DEFE 24/1983/1
Description: Digital copy of DEFE 24/1983: UFO Parliamentary questions and correspondence; with redactions
Date: 1995 Sep 01 - 1996 Oct 31
Held by: The National Archives, Kew
Legal status: Public Record(s)
Closure status: Open Document, Open Description
Access conditions: Open on Transfer
Record opening date: 05 August 2010
DEFE-24-1983-1_3.pdf (Images 140 - 217)</t>
  </si>
  <si>
    <t>Reference: DEFE 24/1983/1
Description: Digital copy of DEFE 24/1983: UFO Parliamentary questions and correspondence; with redactions
Date: 1995 Sep 01 - 1996 Oct 31
Held by: The National Archives, Kew
Legal status: Public Record(s)
Closure status: Open Document, Open Description
Access conditions: Open on Transfer
Record opening date: 05 August 2010
DEFE-24-1983-1_4.pdf (Images 218 - 286)</t>
  </si>
  <si>
    <t>DEFE-24-2004 - UFO Parliamentary Questions and correspondence with redactions (merged).pdf</t>
  </si>
  <si>
    <t>DEFE-24-2004-1_1 - UFO Parliamentary Questions and correspondence with redactions.pdf</t>
  </si>
  <si>
    <t>DEFE-24-2004-1_2 - UFO Parliamentary Questions and correspondence with redactions.pdf</t>
  </si>
  <si>
    <t>https://avalonlibrary.net/UK%20MoD%20%28Ministry%20of%20Defence%29%20UFO%20File%20releases%20/DEFE-24-2004%20-%20UFO%20Parliamentary%20Questions%20and%20correspondence%20with%20redactions/DEFE-24-2004%20-%20UFO%20Parliamentary%20Questions%20and%20correspondence%20with%20redactions%20%28merged%29.pdf</t>
  </si>
  <si>
    <t>PAL.UFOL.RESUFO-RELMOD-PDF-0000220-DEFE2420041</t>
  </si>
  <si>
    <t>PAL.UFOL.RESUFO-RELMOD-PDF-0000221-DEFE2420041.1</t>
  </si>
  <si>
    <t>PAL.UFOL.RESUFO-RELMOD-PDF-0000222-DEFE2420041.2</t>
  </si>
  <si>
    <t>311 page merged file of DEFE-24-2004</t>
  </si>
  <si>
    <t>https://avalonlibrary.net/UK%20MoD%20%28Ministry%20of%20Defence%29%20UFO%20File%20releases%20/DEFE-24-2004%20-%20UFO%20Parliamentary%20Questions%20and%20correspondence%20with%20redactions/DEFE-24-2004-1_1%20-%20UFO%20Parliamentary%20Questions%20and%20correspondence%20with%20redactions.pdf</t>
  </si>
  <si>
    <t>https://avalonlibrary.net/UK%20MoD%20%28Ministry%20of%20Defence%29%20UFO%20File%20releases%20/DEFE-24-2004%20-%20UFO%20Parliamentary%20Questions%20and%20correspondence%20with%20redactions/DEFE-24-2004-1_2%20-%20UFO%20Parliamentary%20Questions%20and%20correspondence%20with%20redactions.pdf</t>
  </si>
  <si>
    <t>Reference: DEFE 24/2004/1
Description: Digital copy of DEFE 24/2004: UFO Parliamentary questions and correspondence; with redactions
Date: 1996 Nov 01 - 1997 Jul 31
Held by: The National Archives, Kew
Legal status: Public Record(s)
Closure status: Open Document, Open Description
Access conditions: Open on Transfer
Record opening date: 05 August 2010
DEFE-24-2004-1_1.pdf (Images 1 - 162)</t>
  </si>
  <si>
    <t>Reference: DEFE 24/2004/1
Description: Digital copy of DEFE 24/2004: UFO Parliamentary questions and correspondence; with redactions
Date: 1996 Nov 01 - 1997 Jul 31
Held by: The National Archives, Kew
Legal status: Public Record(s)
Closure status: Open Document, Open Description
Access conditions: Open on Transfer
Record opening date: 05 August 2010
DEFE-24-2004-1_2.pdf (Images 163 - 311)</t>
  </si>
  <si>
    <t>DEFE-24-1938-1 - UFO reports with redactions.pdf</t>
  </si>
  <si>
    <t>https://avalonlibrary.net/UK%20MoD%20%28Ministry%20of%20Defence%29%20UFO%20File%20releases%20/DEFE-24-1938%20-%20UFO%20reports%20with%20redactions/DEFE-24-1938-1%20-%20UFO%20reports%20with%20redactions.pdf</t>
  </si>
  <si>
    <t>Reference: DEFE 24/1938/1
Description: Digital copy of DEFE 24/1938: UFO reports; with redactions
Date: 1989 Sep 01 - 1989 Dec 31
Held by: The National Archives, Kew
Legal status: Public Record(s)
Closure status: Open Document, Open Description
Access conditions: Open on Transfer
Record opening date: 21 March 2009
DEFE-24-1938-1.pdf (Images 1 - 176)</t>
  </si>
  <si>
    <t>PAL.UFOL.RESUFO-RELMOD-PDF-0000223-DEFE2419381</t>
  </si>
  <si>
    <t>DEFE-24-1976 - UFO reports with redactions (merged).pdf</t>
  </si>
  <si>
    <t>https://avalonlibrary.net/UK%20MoD%20%28Ministry%20of%20Defence%29%20UFO%20File%20releases%20/DEFE-24-1976%20-%20UFO%20reports%20with%20redactions/DEFE-24-1976%20-%20UFO%20reports%20with%20redactions%20%28merged%29.pdf</t>
  </si>
  <si>
    <t>DEFE-24-1976-1_1 - UFO reports with redactions.pdf</t>
  </si>
  <si>
    <t>DEFE-24-1976-1_2 - UFO reports with redactions.pdf</t>
  </si>
  <si>
    <t>DEFE-24-1976-1_3 - UFO reports with redactions.pdf</t>
  </si>
  <si>
    <t>DEFE-24-1976-1_4 - UFO reports with redactions.pdf</t>
  </si>
  <si>
    <t>270 page merged file of DEFE-24-1976</t>
  </si>
  <si>
    <t>https://avalonlibrary.net/UK%20MoD%20%28Ministry%20of%20Defence%29%20UFO%20File%20releases%20/DEFE-24-1976%20-%20UFO%20reports%20with%20redactions/DEFE-24-1976-1_1%20-%20UFO%20reports%20with%20redactions.pdf</t>
  </si>
  <si>
    <t>https://avalonlibrary.net/UK%20MoD%20%28Ministry%20of%20Defence%29%20UFO%20File%20releases%20/DEFE-24-1976%20-%20UFO%20reports%20with%20redactions/DEFE-24-1976-1_2%20-%20UFO%20reports%20with%20redactions.pdf</t>
  </si>
  <si>
    <t>https://avalonlibrary.net/UK%20MoD%20%28Ministry%20of%20Defence%29%20UFO%20File%20releases%20/DEFE-24-1976%20-%20UFO%20reports%20with%20redactions/DEFE-24-1976-1_3%20-%20UFO%20reports%20with%20redactions.pdf</t>
  </si>
  <si>
    <t>https://avalonlibrary.net/UK%20MoD%20%28Ministry%20of%20Defence%29%20UFO%20File%20releases%20/DEFE-24-1976%20-%20UFO%20reports%20with%20redactions/DEFE-24-1976-1_4%20-%20UFO%20reports%20with%20redactions.pdf</t>
  </si>
  <si>
    <t>PAL.UFOL.RESUFO-RELMOD-PDF-0000224-DEFE2419761</t>
  </si>
  <si>
    <t>PAL.UFOL.RESUFO-RELMOD-PDF-0000225-DEFE2419761.1</t>
  </si>
  <si>
    <t>PAL.UFOL.RESUFO-RELMOD-PDF-0000226-DEFE2419761.2</t>
  </si>
  <si>
    <t>PAL.UFOL.RESUFO-RELMOD-PDF-0000227-DEFE2419761.3</t>
  </si>
  <si>
    <t>PAL.UFOL.RESUFO-RELMOD-PDF-0000228-DEFE2419761.4</t>
  </si>
  <si>
    <t>Reference: DEFE 24/1976/1
Description: Digital copy of DEFE 24/1976: UFO reports; with redactions
Date: 1996 June 1 - 1996 Aug 31
Held by: The National Archives, Kew
Legal status: Public Record(s)
Closure status: Open Document, Open Description
Access conditions: Open on Transfer
Record opening date: 17 August 2009
DEFE-24-1976-1_1.pdf (Images 1 - 51)</t>
  </si>
  <si>
    <t>Reference: DEFE 24/1976/1
Description: Digital copy of DEFE 24/1976: UFO reports; with redactions
Date: 1996 June 1 - 1996 Aug 31
Held by: The National Archives, Kew
Legal status: Public Record(s)
Closure status: Open Document, Open Description
Access conditions: Open on Transfer
Record opening date: 17 August 2009
DEFE-24-1976-1_2.pdf (Images 52 - 128)</t>
  </si>
  <si>
    <t>Reference: DEFE 24/1976/1
Description: Digital copy of DEFE 24/1976: UFO reports; with redactions
Date: 1996 June 1 - 1996 Aug 31
Held by: The National Archives, Kew
Legal status: Public Record(s)
Closure status: Open Document, Open Description
Access conditions: Open on Transfer
Record opening date: 17 August 2009
DEFE-24-1976-1_3.pdf (Images 129 - 208)</t>
  </si>
  <si>
    <t>Reference: DEFE 24/1976/1
Description: Digital copy of DEFE 24/1976: UFO reports; with redactions
Date: 1996 June 1 - 1996 Aug 31
Held by: The National Archives, Kew
Legal status: Public Record(s)
Closure status: Open Document, Open Description
Access conditions: Open on Transfer
Record opening date: 17 August 2009
DEFE-24-1976-1_4.pdf (Images 209 - 270)</t>
  </si>
  <si>
    <t>DEFE-24-1998-1_1 - UFO correspondence with redactions.pdf</t>
  </si>
  <si>
    <t>DEFE-24-1998-1_2 - UFO correspondence with redactions.pdf</t>
  </si>
  <si>
    <t>DEFE-24-1998-1_3 - UFO correspondence with redactions.pdf</t>
  </si>
  <si>
    <t>DEFE-24-1998-1_4 - UFO correspondence with redactions.pdf</t>
  </si>
  <si>
    <t>https://avalonlibrary.net/UK%20MoD%20%28Ministry%20of%20Defence%29%20UFO%20File%20releases%20/DEFE-24-1998%20-%20UFO%20correspondence%20with%20redactions/DEFE-24-1998-1_1%20-%20UFO%20correspondence%20with%20redactions.pdf</t>
  </si>
  <si>
    <t>https://avalonlibrary.net/UK%20MoD%20%28Ministry%20of%20Defence%29%20UFO%20File%20releases%20/DEFE-24-1998%20-%20UFO%20correspondence%20with%20redactions/DEFE-24-1998-1_2%20-%20UFO%20correspondence%20with%20redactions.pdf</t>
  </si>
  <si>
    <t>https://avalonlibrary.net/UK%20MoD%20%28Ministry%20of%20Defence%29%20UFO%20File%20releases%20/DEFE-24-1998%20-%20UFO%20correspondence%20with%20redactions/DEFE-24-1998-1_3%20-%20UFO%20correspondence%20with%20redactions.pdf</t>
  </si>
  <si>
    <t>https://avalonlibrary.net/UK%20MoD%20%28Ministry%20of%20Defence%29%20UFO%20File%20releases%20/DEFE-24-1998%20-%20UFO%20correspondence%20with%20redactions/DEFE-24-1998-1_4%20-%20UFO%20correspondence%20with%20redactions.pdf</t>
  </si>
  <si>
    <t>PAL.UFOL.RESUFO-RELMOD-PDF-0000229-DEFE2419981.1</t>
  </si>
  <si>
    <t>PAL.UFOL.RESUFO-RELMOD-PDF-0000230-DEFE2419981.2</t>
  </si>
  <si>
    <t>PAL.UFOL.RESUFO-RELMOD-PDF-0000231-DEFE2419981.3</t>
  </si>
  <si>
    <t>PAL.UFOL.RESUFO-RELMOD-PDF-0000232-DEFE2419981.4</t>
  </si>
  <si>
    <t>Reference: DEFE 24/1998/1
Description: Digital copy of DEFE 24/1998: UFO correspondence; with redactions
Date: 1998 May 01 - 1998 Aug 31
Held by: The National Archives, Kew
Legal status: Public Record(s)
Closure status: Open Document, Open Description
Access conditions: Open on Transfer
Record opening date: 05 August 2010
DEFE-24-1998-1_1.pdf (Images 1 - 70)</t>
  </si>
  <si>
    <t>Reference: DEFE 24/1998/1
Description: Digital copy of DEFE 24/1998: UFO correspondence; with redactions
Date: 1998 May 01 - 1998 Aug 31
Held by: The National Archives, Kew
Legal status: Public Record(s)
Closure status: Open Document, Open Description
Access conditions: Open on Transfer
Record opening date: 05 August 2010
DEFE-24-1998-1_2.pdf (Images 71 - 137)</t>
  </si>
  <si>
    <t>Reference: DEFE 24/1998/1
Description: Digital copy of DEFE 24/1998: UFO correspondence; with redactions
Date: 1998 May 01 - 1998 Aug 31
Held by: The National Archives, Kew
Legal status: Public Record(s)
Closure status: Open Document, Open Description
Access conditions: Open on Transfer
Record opening date: 05 August 2010
DEFE-24-1998-1_3.pdf (Images 138 - 196)</t>
  </si>
  <si>
    <t>Reference: DEFE 24/1998/1
Description: Digital copy of DEFE 24/1998: UFO correspondence; with redactions
Date: 1998 May 01 - 1998 Aug 31
Held by: The National Archives, Kew
Legal status: Public Record(s)
Closure status: Open Document, Open Description
Access conditions: Open on Transfer
Record opening date: 05 August 2010
DEFE-24-1998-1_4.pdf (Images 197 - 251)</t>
  </si>
  <si>
    <t>DEFE-24-1999-1_1 - UFO correspondence with redactions.pdf</t>
  </si>
  <si>
    <t>https://avalonlibrary.net/UK%20MoD%20%28Ministry%20of%20Defence%29%20UFO%20File%20releases%20/DEFE-24-1999%20-%20UFO%20correspondence%20with%20redactions/DEFE-24-1999-1_1%20-%20UFO%20correspondence%20with%20redactions.pdf</t>
  </si>
  <si>
    <t>https://avalonlibrary.net/UK%20MoD%20%28Ministry%20of%20Defence%29%20UFO%20File%20releases%20/DEFE-24-1999%20-%20UFO%20correspondence%20with%20redactions/DEFE-24-1999-1_2%20-%20UFO%20correspondence%20with%20redactions.pdf</t>
  </si>
  <si>
    <t>DEFE-24-1999-1_2 - UFO correspondence with redactions.pdf</t>
  </si>
  <si>
    <t>DEFE-24-1999-1_3 - UFO correspondence with redactions.pdf</t>
  </si>
  <si>
    <t>https://avalonlibrary.net/UK%20MoD%20%28Ministry%20of%20Defence%29%20UFO%20File%20releases%20/DEFE-24-1999%20-%20UFO%20correspondence%20with%20redactions/DEFE-24-1999-1_3%20-%20UFO%20correspondence%20with%20redactions.pdf</t>
  </si>
  <si>
    <t>PAL.UFOL.RESUFO-RELMOD-PDF-0000233-DEFE2419991.1</t>
  </si>
  <si>
    <t>PAL.UFOL.RESUFO-RELMOD-PDF-0000234-DEFE2419991.2</t>
  </si>
  <si>
    <t>Reference: DEFE 24/1999/1
Description: Digital copy of DEFE 24/1999: UFO correspondence; with redactions
Date: 1998 Aug 01 - 1998 Dec 31
Held by: The National Archives, Kew
Legal status: Public Record(s)
Closure status: Open Document, Open Description
Access conditions: Open on Transfer
Record opening date: 03 March 2011
DEFE-24-1999-1_1.pdf (Images 1 - 140)</t>
  </si>
  <si>
    <t>Reference: DEFE 24/1999/1
Description: Digital copy of DEFE 24/1999: UFO correspondence; with redactions
Date: 1998 Aug 01 - 1998 Dec 31
Held by: The National Archives, Kew
Legal status: Public Record(s)
Closure status: Open Document, Open Description
Access conditions: Open on Transfer
Record opening date: 03 March 2011
DEFE-24-1999-1_2.pdf (Images 141 - 211)</t>
  </si>
  <si>
    <t>Reference: DEFE 24/1999/1
Description: Digital copy of DEFE 24/1999: UFO correspondence; with redactions
Date: 1998 Aug 01 - 1998 Dec 31
Held by: The National Archives, Kew
Legal status: Public Record(s)
Closure status: Open Document, Open Description
Access conditions: Open on Transfer
Record opening date: 03 March 2011
DEFE-24-1999-1_3.pdf (Images 212 - 320)</t>
  </si>
  <si>
    <t>PAL.UFOL.RESUFO-RELMOD-PDF-0000235-DEFE2419991.3</t>
  </si>
  <si>
    <t>DEFE-24-2000-1 - UFO correspondence with redactions.pdf</t>
  </si>
  <si>
    <t>https://avalonlibrary.net/UK%20MoD%20%28Ministry%20of%20Defence%29%20UFO%20File%20releases%20/DEFE-24-2000%20-%20UFO%20correspondence%20with%20redactions/DEFE-24-2000-1%20-%20UFO%20correspondence%20with%20redactions.pdf</t>
  </si>
  <si>
    <t>Reference: DEFE 24/2000/1
Description: Digital copy of DEFE 24/2000: UFO correspondence; with redactions
Date: 1997 May 01-1998 June 30
Held by: The National Archives, Kew
Legal status: Public Record(s)
Closure status: Open Document, Open Description
Access conditions: Open on Transfer
Record opening date: 18 February 2010
DEFE-24-200-1.pdf (Images 1 - 70)</t>
  </si>
  <si>
    <t>PAL.UFOL.RESUFO-RELMOD-PDF-0000236-DEFE2420001</t>
  </si>
  <si>
    <t>DEFE-24-1988 - UFO reports with redactions (merged).pdf</t>
  </si>
  <si>
    <t>DEFE-24-1988-1_1 - UFO reports with redactions.pdf</t>
  </si>
  <si>
    <t>DEFE-24-1988-1_2 - UFO reports with redactions.pdf</t>
  </si>
  <si>
    <t>PAL.UFOL.RESUFO-RELMOD-PDF-0000237-DEFE2419881</t>
  </si>
  <si>
    <t>PAL.UFOL.RESUFO-RELMOD-PDF-0000238-DEFE2419881.1</t>
  </si>
  <si>
    <t>PAL.UFOL.RESUFO-RELMOD-PDF-0000239-DEFE2419881.2</t>
  </si>
  <si>
    <t>https://avalonlibrary.net/UK%20MoD%20%28Ministry%20of%20Defence%29%20UFO%20File%20releases%20/DEFE-24-1988%20-%20UFO%20reports%20with%20redactions/DEFE-24-1988%20-%20UFO%20reports%20with%20redactions%20%28merged%29.pdf</t>
  </si>
  <si>
    <t>311 page merged file of DEFE-24-1988</t>
  </si>
  <si>
    <t>https://avalonlibrary.net/UK%20MoD%20%28Ministry%20of%20Defence%29%20UFO%20File%20releases%20/DEFE-24-1988%20-%20UFO%20reports%20with%20redactions/DEFE-24-1988-1_1%20-%20UFO%20reports%20with%20redactions.pdf</t>
  </si>
  <si>
    <t>https://avalonlibrary.net/UK%20MoD%20%28Ministry%20of%20Defence%29%20UFO%20File%20releases%20/DEFE-24-1988%20-%20UFO%20reports%20with%20redactions/DEFE-24-1988-1_2%20-%20UFO%20reports%20with%20redactions.pdf</t>
  </si>
  <si>
    <t>DEFE-24-1989 - UFO reports with redactions (merged).pdf</t>
  </si>
  <si>
    <t>https://avalonlibrary.net/UK%20MoD%20%28Ministry%20of%20Defence%29%20UFO%20File%20releases%20/DEFE-24-1989%20-%20UFO%20reports%20with%20redactions/DEFE-24-1989%20-%20UFO%20reports%20with%20redactions%20%28merged%29.pdf</t>
  </si>
  <si>
    <t>Reference: DEFE 24/1988/1
Description: Digital copy of DEFE 24/1988: UFO reports; with redactions
Date: 1997 January 01-1997 July 31
Held by: The National Archives, Kew
Legal status: Public Record(s)
Closure status: Open Document, Open Description
Access conditions: Open on Transfer
Record opening date: 18 February 2010
DEFE-24-1988-1_1.pdf (Images 1 - 157)</t>
  </si>
  <si>
    <t>Reference: DEFE 24/1988/1
Description: Digital copy of DEFE 24/1988: UFO reports; with redactions
Date: 1997 January 01-1997 July 31
Held by: The National Archives, Kew
Legal status: Public Record(s)
Closure status: Open Document, Open Description
Access conditions: Open on Transfer
Record opening date: 18 February 2010
DEFE-24-1988-1_2.pdf (Images 158 - 311)</t>
  </si>
  <si>
    <t>332 page merged file of DEFE-24-1989</t>
  </si>
  <si>
    <t>https://avalonlibrary.net/UK%20MoD%20%28Ministry%20of%20Defence%29%20UFO%20File%20releases%20/DEFE-24-1989%20-%20UFO%20reports%20with%20redactions/DEFE-24-1989-1_1%20-%20UFO%20reports%20with%20redactions.pdf</t>
  </si>
  <si>
    <t>https://avalonlibrary.net/UK%20MoD%20%28Ministry%20of%20Defence%29%20UFO%20File%20releases%20/DEFE-24-1989%20-%20UFO%20reports%20with%20redactions/DEFE-24-1989-1_2%20-%20UFO%20reports%20with%20redactions.pdf</t>
  </si>
  <si>
    <t>DEFE-24-1989-1_1 - UFO reports with redactions.pdf</t>
  </si>
  <si>
    <t>DEFE-24-1989-1_2 - UFO reports with redactions.pdf</t>
  </si>
  <si>
    <t>PAL.UFOL.RESUFO-RELMOD-PDF-0000240-DEFE2419891</t>
  </si>
  <si>
    <t>PAL.UFOL.RESUFO-RELMOD-PDF-0000241-DEFE2419891.1</t>
  </si>
  <si>
    <t>PAL.UFOL.RESUFO-RELMOD-PDF-0000242-DEFE2419891.2</t>
  </si>
  <si>
    <t>Reference: DEFE 24/1989/1
Description: Digital copy of DEFE 24/1989: UFO reports; with redactions
Date: 1997 July 01-1997 November 30
Held by: The National Archives, Kew
Legal status: Public Record(s)
Closure status: Open Document, Open Description
Access conditions: Open on Transfer
Record opening date: 18 February 2010
DEFE-24-1989-1_1.pdf (Images 1 - 168)</t>
  </si>
  <si>
    <t>Reference: DEFE 24/1989/1
Description: Digital copy of DEFE 24/1989: UFO reports; with redactions
Date: 1997 July 01-1997 November 30
Held by: The National Archives, Kew
Legal status: Public Record(s)
Closure status: Open Document, Open Description
Access conditions: Open on Transfer
Record opening date: 18 February 2010
DEFE-24-1989-1_2.pdf (Images 169 - 332)</t>
  </si>
  <si>
    <t>DEFE-24-2010 - UFO reports with redactions (merged).pdf</t>
  </si>
  <si>
    <t>DEFE-24-2010-1_1 - UFO reports with redactions.pdf</t>
  </si>
  <si>
    <t>DEFE-24-2010-1_2 - UFO reports with redactions.pdf</t>
  </si>
  <si>
    <t>https://avalonlibrary.net/UK%20MoD%20%28Ministry%20of%20Defence%29%20UFO%20File%20releases%20/DEFE-24-2010%20-%20UFO%20reports%20with%20redactions/DEFE-24-2010%20-%20UFO%20reports%20with%20redactions%20%28merged%29.pdf</t>
  </si>
  <si>
    <t>314 page merged file of DEFE-24-2010</t>
  </si>
  <si>
    <t>https://avalonlibrary.net/UK%20MoD%20%28Ministry%20of%20Defence%29%20UFO%20File%20releases%20/DEFE-24-2010%20-%20UFO%20reports%20with%20redactions/DEFE-24-2010-1_1%20-%20UFO%20reports%20with%20redactions.pdf</t>
  </si>
  <si>
    <t>https://avalonlibrary.net/UK%20MoD%20%28Ministry%20of%20Defence%29%20UFO%20File%20releases%20/DEFE-24-2010%20-%20UFO%20reports%20with%20redactions/DEFE-24-2010-1_2%20-%20UFO%20reports%20with%20redactions.pdf</t>
  </si>
  <si>
    <t>PAL.UFOL.RESUFO-RELMOD-PDF-0000243-DEFE2420101</t>
  </si>
  <si>
    <t>PAL.UFOL.RESUFO-RELMOD-PDF-0000244-DEFE2420101.1</t>
  </si>
  <si>
    <t>PAL.UFOL.RESUFO-RELMOD-PDF-0000245-DEFE2420101.2</t>
  </si>
  <si>
    <t>Reference: DEFE 24/2010/1
Description: Digital copy of DEFE 24/2010: UFO reports; with redactions
Date: 2000 July 01-2001 January 31
Held by: The National Archives, Kew
Legal status: Public Record(s)
Closure status: Open Document, Open Description
Access conditions: Open on Transfer
Record opening date: 18 February 2010
DEFE-24-2010-1_1.pdf (Images 1 - 149)</t>
  </si>
  <si>
    <t>Reference: DEFE 24/2010/1
Description: Digital copy of DEFE 24/2010: UFO reports; with redactions
Date: 2000 July 01-2001 January 31
Held by: The National Archives, Kew
Legal status: Public Record(s)
Closure status: Open Document, Open Description
Access conditions: Open on Transfer
Record opening date: 18 February 2010
DEFE-24-2010-1_2.pdf (Images 150 - 314)</t>
  </si>
  <si>
    <t>DEFE-24-2082 - UFO reports with redactions (merged).pdf</t>
  </si>
  <si>
    <t>DEFE-24-2082-1_1 - UFO reports with redactions.pdf</t>
  </si>
  <si>
    <t>DEFE-24-2082-1_2 - UFO reports with redactions.pdf</t>
  </si>
  <si>
    <t>https://avalonlibrary.net/UK%20MoD%20%28Ministry%20of%20Defence%29%20UFO%20File%20releases%20/DEFE-24-2082%20-%20UFO%20reports%20with%20redactions/DEFE-24-2082%20-%20UFO%20reports%20with%20redactions%20%28merged%29.pdf</t>
  </si>
  <si>
    <t>167 page merged file of DEFE-24-2082</t>
  </si>
  <si>
    <t>https://avalonlibrary.net/UK%20MoD%20%28Ministry%20of%20Defence%29%20UFO%20File%20releases%20/DEFE-24-2082%20-%20UFO%20reports%20with%20redactions/DEFE-24-2082-1_1%20-%20UFO%20reports%20with%20redactions.pdf</t>
  </si>
  <si>
    <t>https://avalonlibrary.net/UK%20MoD%20%28Ministry%20of%20Defence%29%20UFO%20File%20releases%20/DEFE-24-2082%20-%20UFO%20reports%20with%20redactions/DEFE-24-2082-1_2%20-%20UFO%20reports%20with%20redactions.pdf</t>
  </si>
  <si>
    <t>PAL.UFOL.RESUFO-RELMOD-PDF-0000246-DEFE2420821</t>
  </si>
  <si>
    <t>PAL.UFOL.RESUFO-RELMOD-PDF-0000247-DEFE2420821.1</t>
  </si>
  <si>
    <t>Reference: DEFE 24/2082/1
Description: Digital copy of DEFE 24/2082: UFO reports; with redactions
Date: 2006 Mar 01 - 2006 Sep 30
Held by: The National Archives, Kew
Legal status: Public Record(s)
Closure status: Open Document, Open Description
Access conditions: Open on Transfer
Record opening date: 11 August 2011
DEFE-24-2082-1_1.pdf (Images 1 - 83)</t>
  </si>
  <si>
    <t>Reference: DEFE 24/2082/1
Description: Digital copy of DEFE 24/2082: UFO reports; with redactions
Date: 2006 Mar 01 - 2006 Sep 30
Held by: The National Archives, Kew
Legal status: Public Record(s)
Closure status: Open Document, Open Description
Access conditions: Open on Transfer
Record opening date: 11 August 2011
DEFE-24-2082-1_2.pdf (Images 84 - 167)</t>
  </si>
  <si>
    <t>https://avalonlibrary.net/UK%20MoD%20%28Ministry%20of%20Defence%29%20UFO%20File%20releases%20/DEFE-24-2083%20-%20UFO%20reports%20with%20redactions/DEFE-24-2083-1%20-%20UFO%20reports%20with%20redactions.pdf</t>
  </si>
  <si>
    <t>Reference: DEFE 24/2083/1
Description: Digital copy of DEFE 24/2083: UFO reports; with redactions
Date: 2005 Sep 01 - 2006 Mar 31
Held by: The National Archives, Kew
Legal status: Public Record(s)
Closure status: Open Document, Open Description
Access conditions: Open on Transfer
Record opening date: 12 July 2012
DEFE-24-2083-1.pdf (Images 1 - 189)</t>
  </si>
  <si>
    <t>DEFE-24-2088 - UFO reports with redactions (merged).pdf</t>
  </si>
  <si>
    <t>DEFE-24-2083-1 - UFO reports with redactions.pdf</t>
  </si>
  <si>
    <t>https://avalonlibrary.net/UK%20MoD%20%28Ministry%20of%20Defence%29%20UFO%20File%20releases%20/DEFE-24-2088%20-%20UFO%20reports%20with%20redactions/DEFE-24-2088%20-%20UFO%20reports%20with%20redactions%20%28merged%29.pdf</t>
  </si>
  <si>
    <t>DEFE-24-2088-1_1 - UFO reports with redactions.pdf</t>
  </si>
  <si>
    <t>DEFE-24-2088-1_2 - UFO reports with redactions.pdf</t>
  </si>
  <si>
    <t>DEFE-24-2088-1_3 - UFO reports with redactions.pdf</t>
  </si>
  <si>
    <t>227 page merged file of DEFE-24-2088</t>
  </si>
  <si>
    <t>https://avalonlibrary.net/UK%20MoD%20%28Ministry%20of%20Defence%29%20UFO%20File%20releases%20/DEFE-24-2088%20-%20UFO%20reports%20with%20redactions/DEFE-24-2088-1_1%20-%20UFO%20reports%20with%20redactions.pdf</t>
  </si>
  <si>
    <t>https://avalonlibrary.net/UK%20MoD%20%28Ministry%20of%20Defence%29%20UFO%20File%20releases%20/DEFE-24-2088%20-%20UFO%20reports%20with%20redactions/DEFE-24-2088-1_2%20-%20UFO%20reports%20with%20redactions.pdf</t>
  </si>
  <si>
    <t>https://avalonlibrary.net/UK%20MoD%20%28Ministry%20of%20Defence%29%20UFO%20File%20releases%20/DEFE-24-2088%20-%20UFO%20reports%20with%20redactions/DEFE-24-2088-1_3%20-%20UFO%20reports%20with%20redactions.pdf</t>
  </si>
  <si>
    <t>PAL.UFOL.RESUFO-RELMOD-PDF-0000248-DEFE2420821.2</t>
  </si>
  <si>
    <t>PAL.UFOL.RESUFO-RELMOD-PDF-0000249-DEFE2420831</t>
  </si>
  <si>
    <t>PAL.UFOL.RESUFO-RELMOD-PDF-0000250-DEFE2420881</t>
  </si>
  <si>
    <t>PAL.UFOL.RESUFO-RELMOD-PDF-0000251-DEFE2420881.1</t>
  </si>
  <si>
    <t>PAL.UFOL.RESUFO-RELMOD-PDF-0000252-DEFE2420881.2</t>
  </si>
  <si>
    <t>PAL.UFOL.RESUFO-RELMOD-PDF-0000253-DEFE2420881.3</t>
  </si>
  <si>
    <t>Reference: DEFE 24/2088/1
Description: Digital copy of DEFE 24/2088: UFO reports; with redactions
Date: 2007 Jun 01 - 2007 Dec 31
Held by: The National Archives, Kew
Legal status: Public Record(s)
Closure status: Open Document, Open Description
Access conditions: Open on Transfer
Record opening date: 12 July 2012
DEFE-24-2088-1_1.pdf (Images 1 - 72)</t>
  </si>
  <si>
    <t>Reference: DEFE 24/2088/1
Description: Digital copy of DEFE 24/2088: UFO reports; with redactions
Date: 2007 Jun 01 - 2007 Dec 31
Held by: The National Archives, Kew
Legal status: Public Record(s)
Closure status: Open Document, Open Description
Access conditions: Open on Transfer
Record opening date: 12 July 2012
DEFE-24-2088-1_2.pdf (Images 73 - 145)</t>
  </si>
  <si>
    <t>Reference: DEFE 24/2088/1
Description: Digital copy of DEFE 24/2088: UFO reports; with redactions
Date: 2007 Jun 01 - 2007 Dec 31
Held by: The National Archives, Kew
Legal status: Public Record(s)
Closure status: Open Document, Open Description
Access conditions: Open on Transfer
Record opening date: 12 July 2012
DEFE-24-2088-1_3.pdf (Images 146 - 227)</t>
  </si>
  <si>
    <t>DEFE-24-2624 - UFO reports with redactions (merged).pdf</t>
  </si>
  <si>
    <t>DEFE-24-2624-1_1 - UFO reports with redactions.pdf</t>
  </si>
  <si>
    <t>DEFE-24-2624-1_2 - UFO reports with redactions.pdf</t>
  </si>
  <si>
    <t>DEFE-24-2624-1_3 - UFO reports with redactions.pdf</t>
  </si>
  <si>
    <t>https://avalonlibrary.net/UK%20MoD%20%28Ministry%20of%20Defence%29%20UFO%20File%20releases%20/DEFE-24-2624%20-%20UFO%20reports%20with%20redactions/DEFE-24-2624%20-%20UFO%20reports%20with%20redactions%20%28merged%29.pdf</t>
  </si>
  <si>
    <t>229 page merged file of DEFE-24-2624</t>
  </si>
  <si>
    <t>https://avalonlibrary.net/UK%20MoD%20%28Ministry%20of%20Defence%29%20UFO%20File%20releases%20/DEFE-24-2624%20-%20UFO%20reports%20with%20redactions/DEFE-24-2624-1_1%20-%20UFO%20reports%20with%20redactions.pdf</t>
  </si>
  <si>
    <t>https://avalonlibrary.net/UK%20MoD%20%28Ministry%20of%20Defence%29%20UFO%20File%20releases%20/DEFE-24-2624%20-%20UFO%20reports%20with%20redactions/DEFE-24-2624-1_2%20-%20UFO%20reports%20with%20redactions.pdf</t>
  </si>
  <si>
    <t>https://avalonlibrary.net/UK%20MoD%20%28Ministry%20of%20Defence%29%20UFO%20File%20releases%20/DEFE-24-2624%20-%20UFO%20reports%20with%20redactions/DEFE-24-2624-1_3%20-%20UFO%20reports%20with%20redactions.pdf</t>
  </si>
  <si>
    <t>Reference: DEFE 24/2624/1
Description: Digital copy of DEFE 24/2624: UFO reports; with redactions
Date: 2008 Jul 25 - 2008 Sep 11
Held by: The National Archives, Kew
Legal status: Public Record(s)
Closure status: Open Document, Open Description
Access conditions: Open on Transfer
Record opening date: 21 June 2013
DEFE-24-2624-1_1.pdf (Images 1 - 67)</t>
  </si>
  <si>
    <t>Reference: DEFE 24/2624/1
Description: Digital copy of DEFE 24/2624: UFO reports; with redactions
Date: 2008 Jul 25 - 2008 Sep 11
Held by: The National Archives, Kew
Legal status: Public Record(s)
Closure status: Open Document, Open Description
Access conditions: Open on Transfer
Record opening date: 21 June 2013
DEFE-24-2624-1_2.pdf (Images 68 - 148)</t>
  </si>
  <si>
    <t>Reference: DEFE 24/2624/1
Description: Digital copy of DEFE 24/2624: UFO reports; with redactions
Date: 2008 Jul 25 - 2008 Sep 11
Held by: The National Archives, Kew
Legal status: Public Record(s)
Closure status: Open Document, Open Description
Access conditions: Open on Transfer
Record opening date: 21 June 2013
DEFE-24-2624-1_3.pdf (Images 149 - 229)</t>
  </si>
  <si>
    <t>PAL.UFOL.RESUFO-RELMOD-PDF-0000254-DEFE2426241</t>
  </si>
  <si>
    <t>PAL.UFOL.RESUFO-RELMOD-PDF-0000255-DEFE2426241.1</t>
  </si>
  <si>
    <t>PAL.UFOL.RESUFO-RELMOD-PDF-0000256-DEFE2426241.2</t>
  </si>
  <si>
    <t>PAL.UFOL.RESUFO-RELMOD-PDF-0000257-DEFE2426241.3</t>
  </si>
  <si>
    <t>DEFE-24-1924 - UFO reports with redactions (merged).pdf</t>
  </si>
  <si>
    <t>https://avalonlibrary.net/UK%20MoD%20%28Ministry%20of%20Defence%29%20UFO%20File%20releases%20/DEFE-24-1924%20-%20UFO%20reports%20with%20redactions/DEFE-24-1924%20-%20UFO%20reports%20with%20redactions%20%28merged%29.pdf</t>
  </si>
  <si>
    <t>PAL.UFOL.RESUFO-RELMOD-PDF-0000258-DEFE2419241</t>
  </si>
  <si>
    <t>DEFE-24-1924-1_1 - UFO reports with redactions.pdf</t>
  </si>
  <si>
    <t>DEFE-24-1924-1_2 - UFO reports with redactions.pdf</t>
  </si>
  <si>
    <t>DEFE-24-1924-1_3 - UFO reports with redactions.pdf</t>
  </si>
  <si>
    <t>DEFE-24-1924-1_4 - UFO reports with redactions.pdf</t>
  </si>
  <si>
    <t>DEFE-24-1924-1_5 - UFO reports with redactions.pdf</t>
  </si>
  <si>
    <t>https://avalonlibrary.net/UK%20MoD%20%28Ministry%20of%20Defence%29%20UFO%20File%20releases%20/DEFE-24-1924%20-%20UFO%20reports%20with%20redactions/DEFE-24-1924-1_1%20-%20UFO%20reports%20with%20redactions.pdf</t>
  </si>
  <si>
    <t>https://avalonlibrary.net/UK%20MoD%20%28Ministry%20of%20Defence%29%20UFO%20File%20releases%20/DEFE-24-1924%20-%20UFO%20reports%20with%20redactions/DEFE-24-1924-1_2%20-%20UFO%20reports%20with%20redactions.pdf</t>
  </si>
  <si>
    <t>https://avalonlibrary.net/UK%20MoD%20%28Ministry%20of%20Defence%29%20UFO%20File%20releases%20/DEFE-24-1924%20-%20UFO%20reports%20with%20redactions/DEFE-24-1924-1_3%20-%20UFO%20reports%20with%20redactions.pdf</t>
  </si>
  <si>
    <t>https://avalonlibrary.net/UK%20MoD%20%28Ministry%20of%20Defence%29%20UFO%20File%20releases%20/DEFE-24-1924%20-%20UFO%20reports%20with%20redactions/DEFE-24-1924-1_4%20-%20UFO%20reports%20with%20redactions.pdf</t>
  </si>
  <si>
    <t>https://avalonlibrary.net/UK%20MoD%20%28Ministry%20of%20Defence%29%20UFO%20File%20releases%20/DEFE-24-1924%20-%20UFO%20reports%20with%20redactions/DEFE-24-1924-1_5%20-%20UFO%20reports%20with%20redactions.pdf</t>
  </si>
  <si>
    <t>PAL.UFOL.RESUFO-RELMOD-PDF-0000259-DEFE2419241.1</t>
  </si>
  <si>
    <t>PAL.UFOL.RESUFO-RELMOD-PDF-0000260-DEFE2419241.2</t>
  </si>
  <si>
    <t>PAL.UFOL.RESUFO-RELMOD-PDF-0000261-DEFE2419241.3</t>
  </si>
  <si>
    <t>PAL.UFOL.RESUFO-RELMOD-PDF-0000262-DEFE2419241.4</t>
  </si>
  <si>
    <t>PAL.UFOL.RESUFO-RELMOD-PDF-0000263-DEFE2419241.5</t>
  </si>
  <si>
    <t>Reference: DEFE 24/1924/1
Description: Digital copy of DEFE 24/1924: UFO reports; with redactions
Date: 1985 Jan 01 - 1986 May 01
Held by: The National Archives, Kew
Legal status: Public Record(s)
Closure status: Open Document, Open Description
Access conditions: Open on Transfer
Record opening date: 14 May 2008
DEFE-24-1924-1_1.pdf (Images 1 - 33)</t>
  </si>
  <si>
    <t>Reference: DEFE 24/1924/1
Description: Digital copy of DEFE 24/1924: UFO reports; with redactions
Date: 1985 Jan 01 - 1986 May 01
Held by: The National Archives, Kew
Legal status: Public Record(s)
Closure status: Open Document, Open Description
Access conditions: Open on Transfer
Record opening date: 14 May 2008
DEFE-24-1924-1_2.pdf (Images 34 - 68)</t>
  </si>
  <si>
    <t>Reference: DEFE 24/1924/1
Description: Digital copy of DEFE 24/1924: UFO reports; with redactions
Date: 1985 Jan 01 - 1986 May 01
Held by: The National Archives, Kew
Legal status: Public Record(s)
Closure status: Open Document, Open Description
Access conditions: Open on Transfer
Record opening date: 14 May 2008
DEFE-24-1924-1_3.pdf (Images 69 - 103)</t>
  </si>
  <si>
    <t>Reference: DEFE 24/1924/1
Description: Digital copy of DEFE 24/1924: UFO reports; with redactions
Date: 1985 Jan 01 - 1986 May 01
Held by: The National Archives, Kew
Legal status: Public Record(s)
Closure status: Open Document, Open Description
Access conditions: Open on Transfer
Record opening date: 14 May 2008
DEFE-24-1924-1_4.pdf (Images 104 - 143)</t>
  </si>
  <si>
    <t>Reference: DEFE 24/1924/1
Description: Digital copy of DEFE 24/1924: UFO reports; with redactions
Date: 1985 Jan 01 - 1986 May 01
Held by: The National Archives, Kew
Legal status: Public Record(s)
Closure status: Open Document, Open Description
Access conditions: Open on Transfer
Record opening date: 14 May 2008
DEFE-24-1924-1_5.pdf (Images 144 - 178)</t>
  </si>
  <si>
    <t>178 page merged file of DEFE-24-1924</t>
  </si>
  <si>
    <t>https://avalonlibrary.net/UK%20MoD%20%28Ministry%20of%20Defence%29%20UFO%20File%20releases%20/DEFE-24-1925%20-%20UFO%20reports%20with%20redactions/DEFE-24-1925-1_1%20-%20UFO%20reports%20with%20redactions.pdf</t>
  </si>
  <si>
    <t>DEFE-24-1925-1_1 - UFO reports with redactions.pdf</t>
  </si>
  <si>
    <t>DEFE-24-1925-1_2 - UFO reports with redactions.pdf</t>
  </si>
  <si>
    <t>DEFE-24-1925-1_3 - UFO reports with redactions.pdf</t>
  </si>
  <si>
    <t>DEFE-24-1925-1_4 - UFO reports with redactions.pdf</t>
  </si>
  <si>
    <t>DEFE-24-1925-1_5 - UFO reports with redactions.pdf</t>
  </si>
  <si>
    <t>DEFE-24-1925-1_6 - UFO reports with redactions.pdf</t>
  </si>
  <si>
    <t>DEFE-24-1925-1_7 - UFO reports with redactions.pdf</t>
  </si>
  <si>
    <t>https://avalonlibrary.net/UK%20MoD%20%28Ministry%20of%20Defence%29%20UFO%20File%20releases%20/DEFE-24-1925%20-%20UFO%20reports%20with%20redactions/DEFE-24-1925-1_2%20-%20UFO%20reports%20with%20redactions.pdf</t>
  </si>
  <si>
    <t>https://avalonlibrary.net/UK%20MoD%20%28Ministry%20of%20Defence%29%20UFO%20File%20releases%20/DEFE-24-1925%20-%20UFO%20reports%20with%20redactions/DEFE-24-1925-1_3%20-%20UFO%20reports%20with%20redactions.pdf</t>
  </si>
  <si>
    <t>https://avalonlibrary.net/UK%20MoD%20%28Ministry%20of%20Defence%29%20UFO%20File%20releases%20/DEFE-24-1925%20-%20UFO%20reports%20with%20redactions/DEFE-24-1925-1_4%20-%20UFO%20reports%20with%20redactions.pdf</t>
  </si>
  <si>
    <t>https://avalonlibrary.net/UK%20MoD%20%28Ministry%20of%20Defence%29%20UFO%20File%20releases%20/DEFE-24-1925%20-%20UFO%20reports%20with%20redactions/DEFE-24-1925-1_5%20-%20UFO%20reports%20with%20redactions.pdf</t>
  </si>
  <si>
    <t>https://avalonlibrary.net/UK%20MoD%20%28Ministry%20of%20Defence%29%20UFO%20File%20releases%20/DEFE-24-1925%20-%20UFO%20reports%20with%20redactions/DEFE-24-1925-1_6%20-%20UFO%20reports%20with%20redactions.pdf</t>
  </si>
  <si>
    <t>https://avalonlibrary.net/UK%20MoD%20%28Ministry%20of%20Defence%29%20UFO%20File%20releases%20/DEFE-24-1925%20-%20UFO%20reports%20with%20redactions/DEFE-24-1925-1_7%20-%20UFO%20reports%20with%20redactions.pdf</t>
  </si>
  <si>
    <t>PAL.UFOL.RESUFO-RELMOD-PDF-0000269-DEFE2419251.6</t>
  </si>
  <si>
    <t>PAL.UFOL.RESUFO-RELMOD-PDF-0000268-DEFE2419251.5</t>
  </si>
  <si>
    <t>PAL.UFOL.RESUFO-RELMOD-PDF-0000267-DEFE2419251.4</t>
  </si>
  <si>
    <t>PAL.UFOL.RESUFO-RELMOD-PDF-0000266-DEFE2419251.3</t>
  </si>
  <si>
    <t>PAL.UFOL.RESUFO-RELMOD-PDF-0000265-DEFE2419251.2</t>
  </si>
  <si>
    <t>PAL.UFOL.RESUFO-RELMOD-PDF-0000264-DEFE2419251.1</t>
  </si>
  <si>
    <t>PAL.UFOL.RESUFO-RELMOD-PDF-0000270-DEFE2419251.7</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</si>
  <si>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DEFE-24-1925-1_1.pdf (Images 1 - 30)</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</si>
  <si>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DEFE-24-1925-1_2.pdf (Images 31 - 87)</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</si>
  <si>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DEFE-24-1925-1_3.pdf (Images 88 - 150)</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</si>
  <si>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DEFE-24-1925-1_4.pdf (Images 151 - 182)</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</si>
  <si>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DEFE-24-1925-1_5.pdf (Images 183 - 235)</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</si>
  <si>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DEFE-24-1925-1_6.pdf (Images 236 - 291)</t>
  </si>
  <si>
    <t>Reference: DEFE 24/1925/1
Description: Digital copy of DEFE 24/1925: UFO reports; with redactions
Date: 1985 Oct 01 - 1986 Sept 01
Held by: The National Archives, Kew
Legal status: Public Record(s)
Closure status: Open Document, Open Description
Access conditions: Open on Transfer
Record opening date: 14 May 2008
DEFE-24-1925-1_7.pdf (Images 292 - 345)</t>
  </si>
  <si>
    <t>DEFE-24-1952 - UFO reports with redactions (merged).pdf</t>
  </si>
  <si>
    <t>https://avalonlibrary.net/UK%20MoD%20%28Ministry%20of%20Defence%29%20UFO%20File%20releases%20/DEFE-24-1952%20-%20UFO%20reports%20with%20redactions/DEFE-24-1952%20-%20UFO%20reports%20with%20redactions%20%28merged%29.pdf</t>
  </si>
  <si>
    <t>215 page merged file of DEFE-24-1952</t>
  </si>
  <si>
    <t>DEFE-24-1952-1_1 - UFO reports with redactions.pdf</t>
  </si>
  <si>
    <t>DEFE-24-1952-1_2 - UFO reports with redactions.pdf</t>
  </si>
  <si>
    <t>DEFE-24-1952-1_3 - UFO reports with redactions.pdf</t>
  </si>
  <si>
    <t>DEFE-24-1952-1_4 - UFO reports with redactions.pdf</t>
  </si>
  <si>
    <t>https://avalonlibrary.net/UK%20MoD%20%28Ministry%20of%20Defence%29%20UFO%20File%20releases%20/DEFE-24-1952%20-%20UFO%20reports%20with%20redactions/DEFE-24-1952-1_1%20-%20UFO%20reports%20with%20redactions.pdf</t>
  </si>
  <si>
    <t>https://avalonlibrary.net/UK%20MoD%20%28Ministry%20of%20Defence%29%20UFO%20File%20releases%20/DEFE-24-1952%20-%20UFO%20reports%20with%20redactions/DEFE-24-1952-1_2%20-%20UFO%20reports%20with%20redactions.pdf</t>
  </si>
  <si>
    <t>https://avalonlibrary.net/UK%20MoD%20%28Ministry%20of%20Defence%29%20UFO%20File%20releases%20/DEFE-24-1952%20-%20UFO%20reports%20with%20redactions/DEFE-24-1952-1_3%20-%20UFO%20reports%20with%20redactions.pdf</t>
  </si>
  <si>
    <t>https://avalonlibrary.net/UK%20MoD%20%28Ministry%20of%20Defence%29%20UFO%20File%20releases%20/DEFE-24-1952%20-%20UFO%20reports%20with%20redactions/DEFE-24-1952-1_4%20-%20UFO%20reports%20with%20redactions.pdf</t>
  </si>
  <si>
    <t>PAL.UFOL.RESUFO-RELMOD-PDF-0000271-DEFE2419521</t>
  </si>
  <si>
    <t>PAL.UFOL.RESUFO-RELMOD-PDF-0000272-DEFE2419521.1</t>
  </si>
  <si>
    <t>PAL.UFOL.RESUFO-RELMOD-PDF-0000273-DEFE2419521.2</t>
  </si>
  <si>
    <t>PAL.UFOL.RESUFO-RELMOD-PDF-0000274-DEFE2419521.3</t>
  </si>
  <si>
    <t>PAL.UFOL.RESUFO-RELMOD-PDF-0000275-DEFE2419521.4</t>
  </si>
  <si>
    <t>Reference: DEFE 24/1952/1
Description: Digital copy of DEFE 24/1952: UFO reports; with redactions
Date: 01 January 1989 - 31 August 1989
Held by: The National Archives, Kew
Legal status: Public Record(s)
Closure status: Open Document, Open Description
Access conditions: Open on Transfer
Record opening date: 20 October 2008
DEFE-24-1952-1_1.pdf (Images 1 - 59)</t>
  </si>
  <si>
    <t>Reference: DEFE 24/1952/1
Description: Digital copy of DEFE 24/1952: UFO reports; with redactions
Date: 01 January 1989 - 31 August 1989
Held by: The National Archives, Kew
Legal status: Public Record(s)
Closure status: Open Document, Open Description
Access conditions: Open on Transfer
Record opening date: 20 October 2008
DEFE-24-1952-1_2.pdf (Images 60 - 110)</t>
  </si>
  <si>
    <t>Reference: DEFE 24/1952/1
Description: Digital copy of DEFE 24/1952: UFO reports; with redactions
Date: 01 January 1989 - 31 August 1989
Held by: The National Archives, Kew
Legal status: Public Record(s)
Closure status: Open Document, Open Description
Access conditions: Open on Transfer
Record opening date: 20 October 2008
DEFE-24-1952-1_3.pdf (Images 111 - 162)</t>
  </si>
  <si>
    <t>Reference: DEFE 24/1952/1
Description: Digital copy of DEFE 24/1952: UFO reports; with redactions
Date: 01 January 1989 - 31 August 1989
Held by: The National Archives, Kew
Legal status: Public Record(s)
Closure status: Open Document, Open Description
Access conditions: Open on Transfer
Record opening date: 20 October 2008
DEFE-24-1952-1_4.pdf (Images 163 - 215)</t>
  </si>
  <si>
    <t>DEFE-24-1961-1_1 - UFO reports with redactions.pdf</t>
  </si>
  <si>
    <t>https://avalonlibrary.net/UK%20MoD%20%28Ministry%20of%20Defence%29%20UFO%20File%20releases%20/DEFE-24-1961%20-%20UFO%20reports%20with%20redactions/DEFE-24-1961-1_1%20-%20UFO%20reports%20with%20redactions.pdf</t>
  </si>
  <si>
    <t>DEFE-24-1961-1_2 - UFO reports with redactions.pdf</t>
  </si>
  <si>
    <t>DEFE-24-1961-1_3 - UFO reports with redactions.pdf</t>
  </si>
  <si>
    <t>https://avalonlibrary.net/UK%20MoD%20%28Ministry%20of%20Defence%29%20UFO%20File%20releases%20/DEFE-24-1961%20-%20UFO%20reports%20with%20redactions/DEFE-24-1961-1_2%20-%20UFO%20reports%20with%20redactions.pdf</t>
  </si>
  <si>
    <t>https://avalonlibrary.net/UK%20MoD%20%28Ministry%20of%20Defence%29%20UFO%20File%20releases%20/DEFE-24-1961%20-%20UFO%20reports%20with%20redactions/DEFE-24-1961-1_3%20-%20UFO%20reports%20with%20redactions.pdf</t>
  </si>
  <si>
    <t>PAL.UFOL.RESUFO-RELMOD-PDF-0000276-DEFE2419611.1</t>
  </si>
  <si>
    <t>PAL.UFOL.RESUFO-RELMOD-PDF-0000277-DEFE2419611.2</t>
  </si>
  <si>
    <t>PAL.UFOL.RESUFO-RELMOD-PDF-0000278-DEFE2419611.3</t>
  </si>
  <si>
    <t>Reference: DEFE 24/1961/1
Description: Digital copy of DEFE 24/1961: UFO reports; with redactions
Date: 1995 January 01-1995 August 31
Held by: The National Archives, Kew
Legal status: Public Record(s)
Closure status: Open Document, Open Description
Access conditions: Open on Transfer
Record opening date: 17 August 2009
DEFE-24-1961-1_1.pdf (Images 1 - 135)</t>
  </si>
  <si>
    <t>Reference: DEFE 24/1961/1
Description: Digital copy of DEFE 24/1961: UFO reports; with redactions
Date: 1995 January 01-1995 August 31
Held by: The National Archives, Kew
Legal status: Public Record(s)
Closure status: Open Document, Open Description
Access conditions: Open on Transfer
Record opening date: 17 August 2009
DEFE-24-1961-1_2.pdf (Images 136 - 283)</t>
  </si>
  <si>
    <t>Reference: DEFE 24/1961/1
Description: Digital copy of DEFE 24/1961: UFO reports; with redactions
Date: 1995 January 01-1995 August 31
Held by: The National Archives, Kew
Legal status: Public Record(s)
Closure status: Open Document, Open Description
Access conditions: Open on Transfer
Record opening date: 17 August 2009
DEFE-24-1961-1_3.pdf (Images 284 - 393)</t>
  </si>
  <si>
    <t>PAL.UFOL.RESUFO-RELMOD-PDF-0000279-DEFE2419741</t>
  </si>
  <si>
    <t>DEFE-24-1974-1 - UFO reports with redactions.pdf</t>
  </si>
  <si>
    <t>https://avalonlibrary.net/UK%20MoD%20%28Ministry%20of%20Defence%29%20UFO%20File%20releases%20/DEFE-24-1974%20-%20UFO%20reports%20with%20redactions/DEFE-24-1974-1%20-%20UFO%20reports%20with%20redactions.pdf</t>
  </si>
  <si>
    <t>Reference: DEFE 24/1974/1
Description: Digital copy of DEFE 24/1974: UFO reports; with redactions
Date: 1995 September 01-1996 January 31
Held by: The National Archives, Kew
Legal status: Public Record(s)
Closure status: Open Document, Open Description
Access conditions: Open on Transfer
Record opening date: 17 August 2009
DEFE-24-1974-1.pdf (Images 1 - 214)</t>
  </si>
  <si>
    <t>DEFE-24-2009-1_1 - UFO reports with redactions.pdf</t>
  </si>
  <si>
    <t>https://avalonlibrary.net/UK%20MoD%20%28Ministry%20of%20Defence%29%20UFO%20File%20releases%20/DEFE-24-2009%20-%20UFO%20reports%20with%20redactions/DEFE-24-2009-1_1%20-%20UFO%20reports%20with%20redactions.pdf</t>
  </si>
  <si>
    <t>DEFE-24-2009-1_2 - UFO reports with redactions.pdf</t>
  </si>
  <si>
    <t>DEFE-24-2009-1_3 - UFO reports with redactions.pdf</t>
  </si>
  <si>
    <t>DEFE-24-2009-1_4 - UFO reports with redactions.pdf</t>
  </si>
  <si>
    <t>DEFE-24-2009-1_5 - UFO reports with redactions.pdf</t>
  </si>
  <si>
    <t>https://avalonlibrary.net/UK%20MoD%20%28Ministry%20of%20Defence%29%20UFO%20File%20releases%20/DEFE-24-2009%20-%20UFO%20reports%20with%20redactions/DEFE-24-2009-1_2%20-%20UFO%20reports%20with%20redactions.pdf</t>
  </si>
  <si>
    <t>https://avalonlibrary.net/UK%20MoD%20%28Ministry%20of%20Defence%29%20UFO%20File%20releases%20/DEFE-24-2009%20-%20UFO%20reports%20with%20redactions/DEFE-24-2009-1_3%20-%20UFO%20reports%20with%20redactions.pdf</t>
  </si>
  <si>
    <t>https://avalonlibrary.net/UK%20MoD%20%28Ministry%20of%20Defence%29%20UFO%20File%20releases%20/DEFE-24-2009%20-%20UFO%20reports%20with%20redactions/DEFE-24-2009-1_4%20-%20UFO%20reports%20with%20redactions.pdf</t>
  </si>
  <si>
    <t>https://avalonlibrary.net/UK%20MoD%20%28Ministry%20of%20Defence%29%20UFO%20File%20releases%20/DEFE-24-2009%20-%20UFO%20reports%20with%20redactions/DEFE-24-2009-1_5%20-%20UFO%20reports%20with%20redactions.pdf</t>
  </si>
  <si>
    <t>PAL.UFOL.RESUFO-RELMOD-PDF-0000280-DEFE2420091.1</t>
  </si>
  <si>
    <t>PAL.UFOL.RESUFO-RELMOD-PDF-0000281-DEFE2420091.2</t>
  </si>
  <si>
    <t>PAL.UFOL.RESUFO-RELMOD-PDF-0000282-DEFE2420091.3</t>
  </si>
  <si>
    <t>PAL.UFOL.RESUFO-RELMOD-PDF-0000283-DEFE2420091.4</t>
  </si>
  <si>
    <t>PAL.UFOL.RESUFO-RELMOD-PDF-0000284-DEFE2420091.5</t>
  </si>
  <si>
    <t>Reference: DEFE 24/2009/1
Description: Digital copy of DEFE 24/2009: UFO reports; with redactions
Date: 2000 January 01-2000 June 30
Held by: The National Archives, Kew
Legal status: Public Record(s)
Closure status: Open Document, Open Description
Access conditions: Open on Transfer
Record opening date: 18 February 2010
DEFE-24-2009-1_1.pdf (Images 1 - 59)</t>
  </si>
  <si>
    <t>Reference: DEFE 24/2009/1
Description: Digital copy of DEFE 24/2009: UFO reports; with redactions
Date: 2000 January 01-2000 June 30
Held by: The National Archives, Kew
Legal status: Public Record(s)
Closure status: Open Document, Open Description
Access conditions: Open on Transfer
Record opening date: 18 February 2010
DEFE-24-2009-1_2.pdf (Images 60 - 129)</t>
  </si>
  <si>
    <t>Reference: DEFE 24/2009/1
Description: Digital copy of DEFE 24/2009: UFO reports; with redactions
Date: 2000 January 01-2000 June 30
Held by: The National Archives, Kew
Legal status: Public Record(s)
Closure status: Open Document, Open Description
Access conditions: Open on Transfer
Record opening date: 18 February 2010
DEFE-24-2009-1_3.pdf (Images 130 - 190)</t>
  </si>
  <si>
    <t>Reference: DEFE 24/2009/1
Description: Digital copy of DEFE 24/2009: UFO reports; with redactions
Date: 2000 January 01-2000 June 30
Held by: The National Archives, Kew
Legal status: Public Record(s)
Closure status: Open Document, Open Description
Access conditions: Open on Transfer
Record opening date: 18 February 2010
DEFE-24-2009-1_4.pdf (Images 191 - 252)</t>
  </si>
  <si>
    <t>Reference: DEFE 24/2009/1
Description: Digital copy of DEFE 24/2009: UFO reports; with redactions
Date: 2000 January 01-2000 June 30
Held by: The National Archives, Kew
Legal status: Public Record(s)
Closure status: Open Document, Open Description
Access conditions: Open on Transfer
Record opening date: 18 February 2010
DEFE-24-2009-1_5.pdf (Images 253 - 309)</t>
  </si>
  <si>
    <t>DEFE-24-2058-1_1 - UFO reports with redactions.pdf</t>
  </si>
  <si>
    <t>https://avalonlibrary.net/UK%20MoD%20%28Ministry%20of%20Defence%29%20UFO%20File%20releases%20/DEFE-24-2058%20-%20UFO%20reports%20with%20redactions/DEFE-24-2058-1_1%20-%20UFO%20reports%20with%20redactions.pdf</t>
  </si>
  <si>
    <t>DEFE-24-2058-1_2 - UFO reports with redactions.pdf</t>
  </si>
  <si>
    <t>DEFE-24-2058-1_3 - UFO reports with redactions.pdf</t>
  </si>
  <si>
    <t>https://avalonlibrary.net/UK%20MoD%20%28Ministry%20of%20Defence%29%20UFO%20File%20releases%20/DEFE-24-2058%20-%20UFO%20reports%20with%20redactions/DEFE-24-2058-1_2%20-%20UFO%20reports%20with%20redactions.pdf</t>
  </si>
  <si>
    <t>https://avalonlibrary.net/UK%20MoD%20%28Ministry%20of%20Defence%29%20UFO%20File%20releases%20/DEFE-24-2058%20-%20UFO%20reports%20with%20redactions/DEFE-24-2058-1_3%20-%20UFO%20reports%20with%20redactions.pdf</t>
  </si>
  <si>
    <t>Reference: DEFE 24/2058/1
Description: Digital copy of DEFE 24/2058: UFO reports; with redactions
Date: 2004 Sep 01 - 2005 Feb 28
Held by: The National Archives, Kew
Legal status: Public Record(s)
Closure status: Open Document, Open Description
Access conditions: Open on Transfer
Record opening date: 03 March 2011
DEFE-24-2058-1_1.pdf (Images 1 - 83)</t>
  </si>
  <si>
    <t>Reference: DEFE 24/2058/1
Description: Digital copy of DEFE 24/2058: UFO reports; with redactions
Date: 2004 Sep 01 - 2005 Feb 28
Held by: The National Archives, Kew
Legal status: Public Record(s)
Closure status: Open Document, Open Description
Access conditions: Open on Transfer
Record opening date: 03 March 2011
DEFE-24-2058-1_2.pdf (Images 84 - 133)</t>
  </si>
  <si>
    <t>Reference: DEFE 24/2058/1
Description: Digital copy of DEFE 24/2058: UFO reports; with redactions
Date: 2004 Sep 01 - 2005 Feb 28
Held by: The National Archives, Kew
Legal status: Public Record(s)
Closure status: Open Document, Open Description
Access conditions: Open on Transfer
Record opening date: 03 March 2011
DEFE-24-2058-1_3.pdf (Images 134 - 196)</t>
  </si>
  <si>
    <t>PAL.UFOL.RESUFO-RELMOD-PDF-0000285-DEFE2420581.1</t>
  </si>
  <si>
    <t>PAL.UFOL.RESUFO-RELMOD-PDF-0000286-DEFE2420581.2</t>
  </si>
  <si>
    <t>PAL.UFOL.RESUFO-RELMOD-PDF-0000287-DEFE2420581.3</t>
  </si>
  <si>
    <t xml:space="preserve">• No zip files for 1922, 1938, 1943, 1974, 2000, 2059, 2083, 2453, 2623, 2627 as the directory only contains a single pdf file, and by definition will not contain a merged file either as a consequence
• No merged files for 1925, 1926, 1927, 1960, 1961, 1970, 1977, 1986, 1998, 1999, 2009, 2047, 2058
</t>
  </si>
  <si>
    <t>PAL.UFOL.RESUFO-ZIP-0000011-UKMODFILES</t>
  </si>
  <si>
    <t>DEFE-24-1923 - UFO reports with redactions.zip</t>
  </si>
  <si>
    <t>https://avalonlibrary.net/UK%20MoD%20%28Ministry%20of%20Defence%29%20UFO%20File%20releases%20/DEFE-24-1923%20-%20UFO%20reports%20with%20redactions.zip</t>
  </si>
  <si>
    <t>DEFE-24-1924 - UFO reports with redactions.zip</t>
  </si>
  <si>
    <t>DEFE-24-1925 - UFO reports with redactions.zip</t>
  </si>
  <si>
    <t>DEFE-24-1926 - UFO reports with redactions.zip</t>
  </si>
  <si>
    <t>DEFE-24-1927 - UFO reports with redactions.zip</t>
  </si>
  <si>
    <t>DEFE-24-1928 - UFO reports with redactions.zip</t>
  </si>
  <si>
    <t>https://avalonlibrary.net/UK%20MoD%20%28Ministry%20of%20Defence%29%20UFO%20File%20releases%20/DEFE-24-1924%20-%20UFO%20reports%20with%20redactions.zip</t>
  </si>
  <si>
    <t>https://avalonlibrary.net/UK%20MoD%20%28Ministry%20of%20Defence%29%20UFO%20File%20releases%20/DEFE-24-1925%20-%20UFO%20reports%20with%20redactions.zip</t>
  </si>
  <si>
    <t>https://avalonlibrary.net/UK%20MoD%20%28Ministry%20of%20Defence%29%20UFO%20File%20releases%20/DEFE-24-1926%20-%20UFO%20reports%20with%20redactions.zip</t>
  </si>
  <si>
    <t>https://avalonlibrary.net/UK%20MoD%20%28Ministry%20of%20Defence%29%20UFO%20File%20releases%20/DEFE-24-1927%20-%20UFO%20reports%20with%20redactions.zip</t>
  </si>
  <si>
    <t>https://avalonlibrary.net/UK%20MoD%20%28Ministry%20of%20Defence%29%20UFO%20File%20releases%20/DEFE-24-1928%20-%20UFO%20reports%20with%20redactions.zip</t>
  </si>
  <si>
    <t>PAL.UFOL.RESUFO-ZIP-0000012-UKMODFILES</t>
  </si>
  <si>
    <t>PAL.UFOL.RESUFO-ZIP-0000013-UKMODFILES</t>
  </si>
  <si>
    <t>PAL.UFOL.RESUFO-ZIP-0000014-UKMODFILES</t>
  </si>
  <si>
    <t>PAL.UFOL.RESUFO-ZIP-0000015-UKMODFILES</t>
  </si>
  <si>
    <t>PAL.UFOL.RESUFO-ZIP-0000016-UKMODFILES</t>
  </si>
  <si>
    <t>DEFE-24-1939 - UFO reports with redactions.zip</t>
  </si>
  <si>
    <t>DEFE-24-1940 - UFO reports with redactions.zip</t>
  </si>
  <si>
    <t>DEFE-24-1951 - UFO reports with redactions.zip</t>
  </si>
  <si>
    <t>DEFE-24-1952 - UFO reports with redactions.zip</t>
  </si>
  <si>
    <t>DEFE-24-1953 - UFO reports with redactions.zip</t>
  </si>
  <si>
    <t>DEFE-24-1954 - UFO reports with redactions.zip</t>
  </si>
  <si>
    <t>DEFE-24-1959 - UFO reports with redactions.zip</t>
  </si>
  <si>
    <t>DEFE-24-1960 - UFO reports with redactions.zip</t>
  </si>
  <si>
    <t>DEFE-24-1961 - UFO reports with redactions.zip</t>
  </si>
  <si>
    <t>https://avalonlibrary.net/UK%20MoD%20%28Ministry%20of%20Defence%29%20UFO%20File%20releases%20/DEFE-24-1939%20-%20UFO%20reports%20with%20redactions.zip</t>
  </si>
  <si>
    <t>https://avalonlibrary.net/UK%20MoD%20%28Ministry%20of%20Defence%29%20UFO%20File%20releases%20/DEFE-24-1940%20-%20UFO%20reports%20with%20redactions.zip</t>
  </si>
  <si>
    <t>https://avalonlibrary.net/UK%20MoD%20%28Ministry%20of%20Defence%29%20UFO%20File%20releases%20/DEFE-24-1951%20-%20UFO%20reports%20with%20redactions.zip</t>
  </si>
  <si>
    <t>https://avalonlibrary.net/UK%20MoD%20%28Ministry%20of%20Defence%29%20UFO%20File%20releases%20/DEFE-24-1952%20-%20UFO%20reports%20with%20redactions.zip</t>
  </si>
  <si>
    <t>https://avalonlibrary.net/UK%20MoD%20%28Ministry%20of%20Defence%29%20UFO%20File%20releases%20/DEFE-24-1953%20-%20UFO%20reports%20with%20redactions.zip</t>
  </si>
  <si>
    <t>https://avalonlibrary.net/UK%20MoD%20%28Ministry%20of%20Defence%29%20UFO%20File%20releases%20/DEFE-24-1954%20-%20UFO%20reports%20with%20redactions.zip</t>
  </si>
  <si>
    <t>https://avalonlibrary.net/UK%20MoD%20%28Ministry%20of%20Defence%29%20UFO%20File%20releases%20/DEFE-24-1959%20-%20UFO%20reports%20with%20redactions.zip</t>
  </si>
  <si>
    <t>https://avalonlibrary.net/UK%20MoD%20%28Ministry%20of%20Defence%29%20UFO%20File%20releases%20/DEFE-24-1960%20-%20UFO%20reports%20with%20redactions.zip</t>
  </si>
  <si>
    <t>https://avalonlibrary.net/UK%20MoD%20%28Ministry%20of%20Defence%29%20UFO%20File%20releases%20/DEFE-24-1961%20-%20UFO%20reports%20with%20redactions.zip</t>
  </si>
  <si>
    <t>PAL.UFOL.RESUFO-ZIP-0000017-UKMODFILES</t>
  </si>
  <si>
    <t>PAL.UFOL.RESUFO-ZIP-0000018-UKMODFILES</t>
  </si>
  <si>
    <t>PAL.UFOL.RESUFO-ZIP-0000019-UKMODFILES</t>
  </si>
  <si>
    <t>PAL.UFOL.RESUFO-ZIP-0000020-UKMODFILES</t>
  </si>
  <si>
    <t>PAL.UFOL.RESUFO-ZIP-0000021-UKMODFILES</t>
  </si>
  <si>
    <t>PAL.UFOL.RESUFO-ZIP-0000022-UKMODFILES</t>
  </si>
  <si>
    <t>PAL.UFOL.RESUFO-ZIP-0000023-UKMODFILES</t>
  </si>
  <si>
    <t>PAL.UFOL.RESUFO-ZIP-0000024-UKMODFILES</t>
  </si>
  <si>
    <t>PAL.UFOL.RESUFO-ZIP-0000025-UKMODFILES</t>
  </si>
  <si>
    <t>DEFE-24-1970 - UFO reports with redactions.zip</t>
  </si>
  <si>
    <t>DEFE-24-1975 - UFO reports with redactions.zip</t>
  </si>
  <si>
    <t>DEFE-24-1977 - UFO reports with redactions.zip</t>
  </si>
  <si>
    <t>https://avalonlibrary.net/UK%20MoD%20%28Ministry%20of%20Defence%29%20UFO%20File%20releases%20/DEFE-24-1970%20-%20UFO%20reports%20with%20redactions.zip</t>
  </si>
  <si>
    <t>https://avalonlibrary.net/UK%20MoD%20%28Ministry%20of%20Defence%29%20UFO%20File%20releases%20/DEFE-24-1975%20-%20UFO%20reports%20with%20redactions.zip</t>
  </si>
  <si>
    <t>https://avalonlibrary.net/UK%20MoD%20%28Ministry%20of%20Defence%29%20UFO%20File%20releases%20/DEFE-24-1977%20-%20UFO%20reports%20with%20redactions.zip</t>
  </si>
  <si>
    <t>PAL.UFOL.RESUFO-ZIP-0000026-UKMODFILES</t>
  </si>
  <si>
    <t>PAL.UFOL.RESUFO-ZIP-0000027-UKMODFILES</t>
  </si>
  <si>
    <t>PAL.UFOL.RESUFO-ZIP-0000028-UKMODFILES</t>
  </si>
  <si>
    <t>DEFE-24-1983 - UFO reports with redactions.zip</t>
  </si>
  <si>
    <t>DEFE-24-1986 - UFO reports with redactions.zip</t>
  </si>
  <si>
    <t>DEFE-24-1988 - UFO reports with redactions.zip</t>
  </si>
  <si>
    <t>DEFE-24-1989 - UFO reports with redactions.zip</t>
  </si>
  <si>
    <t>DEFE-24-1990 - UFO reports with redactions.zip</t>
  </si>
  <si>
    <t>DEFE-24-1998 - UFO reports with redactions.zip</t>
  </si>
  <si>
    <t>https://avalonlibrary.net/UK%20MoD%20%28Ministry%20of%20Defence%29%20UFO%20File%20releases%20/DEFE-24-1983%20-%20UFO%20reports%20with%20redactions.zip</t>
  </si>
  <si>
    <t>https://avalonlibrary.net/UK%20MoD%20%28Ministry%20of%20Defence%29%20UFO%20File%20releases%20/DEFE-24-1986%20-%20UFO%20reports%20with%20redactions.zip</t>
  </si>
  <si>
    <t>https://avalonlibrary.net/UK%20MoD%20%28Ministry%20of%20Defence%29%20UFO%20File%20releases%20/DEFE-24-1988%20-%20UFO%20reports%20with%20redactions.zip</t>
  </si>
  <si>
    <t>https://avalonlibrary.net/UK%20MoD%20%28Ministry%20of%20Defence%29%20UFO%20File%20releases%20/DEFE-24-1989%20-%20UFO%20reports%20with%20redactions.zip</t>
  </si>
  <si>
    <t>https://avalonlibrary.net/UK%20MoD%20%28Ministry%20of%20Defence%29%20UFO%20File%20releases%20/DEFE-24-1990%20-%20UFO%20reports%20with%20redactions.zip</t>
  </si>
  <si>
    <t>https://avalonlibrary.net/UK%20MoD%20%28Ministry%20of%20Defence%29%20UFO%20File%20releases%20/DEFE-24-1998%20-%20UFO%20reports%20with%20redactions.zip</t>
  </si>
  <si>
    <t>PAL.UFOL.RESUFO-ZIP-0000029-UKMODFILES</t>
  </si>
  <si>
    <t>PAL.UFOL.RESUFO-ZIP-0000030-UKMODFILES</t>
  </si>
  <si>
    <t>PAL.UFOL.RESUFO-ZIP-0000031-UKMODFILES</t>
  </si>
  <si>
    <t>PAL.UFOL.RESUFO-ZIP-0000032-UKMODFILES</t>
  </si>
  <si>
    <t>PAL.UFOL.RESUFO-ZIP-0000033-UKMODFILES</t>
  </si>
  <si>
    <t>PAL.UFOL.RESUFO-ZIP-0000034-UKMODFILES</t>
  </si>
  <si>
    <t>DEFE-24-1999 - UFO reports with redactions.zip</t>
  </si>
  <si>
    <t>DEFE-24-2004 - UFO reports with redactions.zip</t>
  </si>
  <si>
    <t>DEFE-24-2007 - UFO reports with redactions.zip</t>
  </si>
  <si>
    <t>https://avalonlibrary.net/UK%20MoD%20%28Ministry%20of%20Defence%29%20UFO%20File%20releases%20/DEFE-24-1999%20-%20UFO%20reports%20with%20redactions.zip</t>
  </si>
  <si>
    <t>https://avalonlibrary.net/UK%20MoD%20%28Ministry%20of%20Defence%29%20UFO%20File%20releases%20/DEFE-24-2004%20-%20UFO%20reports%20with%20redactions.zip</t>
  </si>
  <si>
    <t>https://avalonlibrary.net/UK%20MoD%20%28Ministry%20of%20Defence%29%20UFO%20File%20releases%20/DEFE-24-2007%20-%20UFO%20reports%20with%20redactions.zip</t>
  </si>
  <si>
    <t>PAL.UFOL.RESUFO-ZIP-0000035-UKMODFILES</t>
  </si>
  <si>
    <t>PAL.UFOL.RESUFO-ZIP-0000036-UKMODFILES</t>
  </si>
  <si>
    <t>PAL.UFOL.RESUFO-ZIP-0000037-UKMODFILES</t>
  </si>
  <si>
    <t>PAL.UFOL.RESUFO-ZIP-0000038-UKMODFILES</t>
  </si>
  <si>
    <t>PAL.UFOL.RESUFO-ZIP-0000039-UKMODFILES</t>
  </si>
  <si>
    <t>PAL.UFOL.RESUFO-ZIP-0000040-UKMODFILES</t>
  </si>
  <si>
    <t>PAL.UFOL.RESUFO-ZIP-0000041-UKMODFILES</t>
  </si>
  <si>
    <t>https://avalonlibrary.net/UK%20MoD%20%28Ministry%20of%20Defence%29%20UFO%20File%20releases%20/DEFE-24-2008%20-%20UFO%20reports%20with%20redactions.zip</t>
  </si>
  <si>
    <t>https://avalonlibrary.net/UK%20MoD%20%28Ministry%20of%20Defence%29%20UFO%20File%20releases%20/DEFE-24-2010%20-%20UFO%20reports%20with%20redactions.zip</t>
  </si>
  <si>
    <t>https://avalonlibrary.net/UK%20MoD%20%28Ministry%20of%20Defence%29%20UFO%20File%20releases%20/DEFE-24-2020%20-%20UFO%20reports%20with%20redactions.zip</t>
  </si>
  <si>
    <t>https://avalonlibrary.net/UK%20MoD%20%28Ministry%20of%20Defence%29%20UFO%20File%20releases%20/DEFE-24-2021%20-%20UFO%20reports%20with%20redactions.zip</t>
  </si>
  <si>
    <t>https://avalonlibrary.net/UK%20MoD%20%28Ministry%20of%20Defence%29%20UFO%20File%20releases%20/DEFE-24-2022%20-%20UFO%20reports%20with%20redactions.zip</t>
  </si>
  <si>
    <t>DEFE-24-2008 - UFO reports with redactions.zip</t>
  </si>
  <si>
    <t>DEFE-24-2010 - UFO reports with redactions.zip</t>
  </si>
  <si>
    <t>DEFE-24-2020 - UFO reports with redactions.zip</t>
  </si>
  <si>
    <t>DEFE-24-2021 - UFO reports with redactions.zip</t>
  </si>
  <si>
    <t>DEFE-24-2022 - UFO reports with redactions.zip</t>
  </si>
  <si>
    <t>PAL.UFOL.RESUFO-ZIP-0000042-UKMODFILES</t>
  </si>
  <si>
    <t>https://avalonlibrary.net/UK%20MoD%20%28Ministry%20of%20Defence%29%20UFO%20File%20releases%20/DEFE-24-2035%20-%20UFO%20reports%20with%20redactions.zip</t>
  </si>
  <si>
    <t>https://avalonlibrary.net/UK%20MoD%20%28Ministry%20of%20Defence%29%20UFO%20File%20releases%20/DEFE-24-2036%20-%20UFO%20reports%20with%20redactions.zip</t>
  </si>
  <si>
    <t>https://avalonlibrary.net/UK%20MoD%20%28Ministry%20of%20Defence%29%20UFO%20File%20releases%20/DEFE-24-2047%20-%20UFO%20reports%20with%20redactions.zip</t>
  </si>
  <si>
    <t>https://avalonlibrary.net/UK%20MoD%20%28Ministry%20of%20Defence%29%20UFO%20File%20releases%20/DEFE-24-2058%20-%20UFO%20reports%20with%20redactions.zip</t>
  </si>
  <si>
    <t>https://avalonlibrary.net/UK%20MoD%20%28Ministry%20of%20Defence%29%20UFO%20File%20releases%20/DEFE-24-2081%20-%20UFO%20reports%20with%20redactions.zip</t>
  </si>
  <si>
    <t>https://avalonlibrary.net/UK%20MoD%20%28Ministry%20of%20Defence%29%20UFO%20File%20releases%20/DEFE-24-2082%20-%20UFO%20reports%20with%20redactions.zip</t>
  </si>
  <si>
    <t>DEFE-24-2035 - UFO reports with redactions.zip</t>
  </si>
  <si>
    <t>DEFE-24-2036 - UFO reports with redactions.zip</t>
  </si>
  <si>
    <t>DEFE-24-2047 - UFO reports with redactions.zip</t>
  </si>
  <si>
    <t>DEFE-24-2058 - UFO reports with redactions.zip</t>
  </si>
  <si>
    <t>DEFE-24-2081 - UFO reports with redactions.zip</t>
  </si>
  <si>
    <t>DEFE-24-2082 - UFO reports with redactions.zip</t>
  </si>
  <si>
    <t>PAL.UFOL.RESUFO-ZIP-0000043-UKMODFILES</t>
  </si>
  <si>
    <t>PAL.UFOL.RESUFO-ZIP-0000044-UKMODFILES</t>
  </si>
  <si>
    <t>PAL.UFOL.RESUFO-ZIP-0000045-UKMODFILES</t>
  </si>
  <si>
    <t>PAL.UFOL.RESUFO-ZIP-0000046-UKMODFILES</t>
  </si>
  <si>
    <t>PAL.UFOL.RESUFO-ZIP-0000047-UKMODFILES</t>
  </si>
  <si>
    <t>PAL.UFOL.RESUFO-ZIP-0000048-UKMODFILES</t>
  </si>
  <si>
    <t>https://avalonlibrary.net/UK%20MoD%20%28Ministry%20of%20Defence%29%20UFO%20File%20releases%20/DEFE-24-2088%20-%20UFO%20reports%20with%20redactions.zip</t>
  </si>
  <si>
    <t>https://avalonlibrary.net/UK%20MoD%20%28Ministry%20of%20Defence%29%20UFO%20File%20releases%20/DEFE-24-2093%20-%20UFO%20reports%20with%20redactions.zip</t>
  </si>
  <si>
    <t>https://avalonlibrary.net/UK%20MoD%20%28Ministry%20of%20Defence%29%20UFO%20File%20releases%20/DEFE-24-2448%20-%20UFO%20reports%20with%20redactions.zip</t>
  </si>
  <si>
    <t>https://avalonlibrary.net/UK%20MoD%20%28Ministry%20of%20Defence%29%20UFO%20File%20releases%20/DEFE-24-2449%20-%20UFO%20reports%20with%20redactions.zip</t>
  </si>
  <si>
    <t>https://avalonlibrary.net/UK%20MoD%20%28Ministry%20of%20Defence%29%20UFO%20File%20releases%20/DEFE-24-2450%20-%20UFO%20reports%20with%20redactions.zip</t>
  </si>
  <si>
    <t>https://avalonlibrary.net/UK%20MoD%20%28Ministry%20of%20Defence%29%20UFO%20File%20releases%20/DEFE-24-2451%20-%20UFO%20reports%20with%20redactions.zip</t>
  </si>
  <si>
    <t>https://avalonlibrary.net/UK%20MoD%20%28Ministry%20of%20Defence%29%20UFO%20File%20releases%20/DEFE-24-2452%20-%20UFO%20reports%20with%20redactions.zip</t>
  </si>
  <si>
    <t>DEFE-24-2088 - UFO reports with redactions.zip</t>
  </si>
  <si>
    <t>DEFE-24-2093 - UFO reports with redactions.zip</t>
  </si>
  <si>
    <t>DEFE-24-2448 - UFO reports with redactions.zip</t>
  </si>
  <si>
    <t>DEFE-24-2449 - UFO reports with redactions.zip</t>
  </si>
  <si>
    <t>DEFE-24-2450 - UFO reports with redactions.zip</t>
  </si>
  <si>
    <t>DEFE-24-2451 - UFO reports with redactions.zip</t>
  </si>
  <si>
    <t>DEFE-24-2452 - UFO reports with redactions.zip</t>
  </si>
  <si>
    <t>PAL.UFOL.RESUFO-ZIP-0000049-UKMODFILES</t>
  </si>
  <si>
    <t>PAL.UFOL.RESUFO-ZIP-0000050-UKMODFILES</t>
  </si>
  <si>
    <t>PAL.UFOL.RESUFO-ZIP-0000051-UKMODFILES</t>
  </si>
  <si>
    <t>PAL.UFOL.RESUFO-ZIP-0000052-UKMODFILES</t>
  </si>
  <si>
    <t>PAL.UFOL.RESUFO-ZIP-0000053-UKMODFILES</t>
  </si>
  <si>
    <t>PAL.UFOL.RESUFO-ZIP-0000054-UKMODFILES</t>
  </si>
  <si>
    <t>PAL.UFOL.RESUFO-ZIP-0000055-UKMODFILES</t>
  </si>
  <si>
    <t>https://avalonlibrary.net/UK%20MoD%20%28Ministry%20of%20Defence%29%20UFO%20File%20releases%20/DEFE-24-2465%20-%20UFO%20reports%20with%20redactions.zip</t>
  </si>
  <si>
    <t>https://avalonlibrary.net/UK%20MoD%20%28Ministry%20of%20Defence%29%20UFO%20File%20releases%20/DEFE-24-2624%20-%20UFO%20reports%20with%20redactions.zip</t>
  </si>
  <si>
    <t>https://avalonlibrary.net/UK%20MoD%20%28Ministry%20of%20Defence%29%20UFO%20File%20releases%20/DEFE-24-2625%20-%20UFO%20reports%20with%20redactions.zip</t>
  </si>
  <si>
    <t>https://avalonlibrary.net/UK%20MoD%20%28Ministry%20of%20Defence%29%20UFO%20File%20releases%20/DEFE-24-2626%20-%20UFO%20reports%20with%20redactions.zip</t>
  </si>
  <si>
    <t>DEFE-24-2465 - UFO reports with redactions.zip</t>
  </si>
  <si>
    <t>DEFE-24-2624 - UFO reports with redactions.zip</t>
  </si>
  <si>
    <t>DEFE-24-2625 - UFO reports with redactions.zip</t>
  </si>
  <si>
    <t>DEFE-24-2626 - UFO reports with redactions.zip</t>
  </si>
  <si>
    <t>PAL.UFOL.RESUFO-ZIP-0000056-UKMODFILES</t>
  </si>
  <si>
    <t>PAL.UFOL.RESUFO-ZIP-0000057-UKMODFILES</t>
  </si>
  <si>
    <t>PAL.UFOL.RESUFO-ZIP-0000058-UKMODFILES</t>
  </si>
  <si>
    <t>PAL.UFOL.RESUFO-ZIP-0000059-UKMODFILES</t>
  </si>
  <si>
    <t>Parapsychology</t>
  </si>
  <si>
    <t>PPSY</t>
  </si>
  <si>
    <t>TECH</t>
  </si>
  <si>
    <t>ZOOL</t>
  </si>
  <si>
    <t>Espionage</t>
  </si>
  <si>
    <t>ESPION</t>
  </si>
  <si>
    <t>ECOL</t>
  </si>
  <si>
    <t>CRYP</t>
  </si>
  <si>
    <t>GEOG</t>
  </si>
  <si>
    <t>PUBL</t>
  </si>
  <si>
    <t>PAL.PPSY.RVIEW-VIDEOP-MP4-0000001-FARSIGHT911-1WTC</t>
  </si>
  <si>
    <t>PAL.PPSY.RVIEW-VIDEOP-MP4-0000002-FARSIGHT911-2PENT</t>
  </si>
  <si>
    <t>Advanced Aerospace Engineering</t>
  </si>
  <si>
    <t>ENGAAE</t>
  </si>
  <si>
    <t>Secret_Space_Programme_Conference_(Bastrop_Texas)_2015</t>
  </si>
  <si>
    <t>2015_Day_1.1 Joseph P Farrell   Cosmic War Cosmic Versailles HD.mp4</t>
  </si>
  <si>
    <t>https://avalonlibrary.net/Secret_Space_Programme_Conference_%28Bastrop_Texas%29_2015/2015_Day_1.1%20Joseph%20P%20Farrell%20%20%20Cosmic%20War%20Cosmic%20Versailles%20HD.mp4</t>
  </si>
  <si>
    <t>Joseph Farrell was born and raised in Sioux Falls, South Dakota. He has a doctorate in patristics from the University of Oxford, and pursues research in physics, alternative history and science, and “strange stuff”.
His book The Giza DeathStar was published in the spring of 2002, and was his first venture into “alternative history and science”. Following a paradigm of researching the relationship between alternative history and science, Farrell has followed with a stunning series of books, each conceived to stand alone, but each also conceived in a pre-arranged sequence.</t>
  </si>
  <si>
    <t>Patrology</t>
  </si>
  <si>
    <t>PATRO</t>
  </si>
  <si>
    <t>https://avalonlibrary.net/Secret_Space_Programme_Conference_%28Bastrop_Texas%29_2015/2015_Day_1.2%20Walter%20Bosley%20%20-%20Origins%20%20-%20The%20Emergence%20of%20the%20Breakaway%20Civilization%20HD.mp4</t>
  </si>
  <si>
    <t>2015_Day_2.5 Joseph P Farrell - (ii) Cosmic Versailles Cosmic Tribute, Tithe &amp; Cosmic War.mp4</t>
  </si>
  <si>
    <t>2015_Day_1.2 Walter Bosley  - Origins  - The Emergence of the Breakaway Civilization HD.mp4</t>
  </si>
  <si>
    <t xml:space="preserve">Presenter: Joseph P. Farrell
Event: Secret Space Programme (SSP) Conference 2015
Location: Bastrop/Austin Texas
Date: 01 November 2015
Duration: 01:30:37
Title: Cosmic War Cosmic Versailles
Presentation synopsis: 
I. A Look Back: San Mateo 2014: The Post-War Mega-Manhattan Project on Steroids
II. The Historical Context (where we talk about lots of artillery).
III. The Mythological Context (where we talk about lots of psychopathy)
IV. Implications for the National Security-Breakaway Civilization/Secret Space Program complex (where we talk about lots of paranoia)
</t>
  </si>
  <si>
    <t xml:space="preserve">Presenter: Joseph P. Farrell
Event: Secret Space Programme (SSP) Conference 2015
Location: Bastrop/Austin Texas
Date: 01 November 2015
Duration: 00:57:05
Title: Cosmic Versailles Cosmic Tribute and Cosmic War
Presentation synopsis: 
I. UFO Interference and Interdiction of Human Economic Infrastructure
II. An All-Too-Brief Look at QE(“Quantitative Easing”), Missing Money, Mutilations and Other Mysteries Suggesting Tribute or Tithe
III. A Disturbing Scenario
</t>
  </si>
  <si>
    <t>https://avalonlibrary.net/Secret_Space_Programme_Conference_%28Bastrop_Texas%29_2015/2015_Day_2.5%20Joseph%20P%20Farrell%20-%20%28ii%29%20Cosmic%20Versailles%20Cosmic%20Tribute%2C%20Tithe%20%26%20Cosmic%20War.mp4</t>
  </si>
  <si>
    <t>Walter Bosley is an investigator of historical occult mysteries, author of pulp fiction novels and a screenwriter who has appeared on History Channel’s ‘Ancient Aliens’.
After nineteen years in national security, Walter Bosley is a licensed private investigator in California where he also runs his small press publishing company, Lost Continent Library, founded in 2002. Bosley has traveled much of the world, both on the job and off, including trips through Mexico and South America with David Hatcher Childress whose WEX Magazine has published articles by Bosley.
Walter Bosley was born in San Diego, California, and attended SDSU where he earned a B.A. in Journalism. He has been employed by the Federal Bureau of Investigation, is an inactive reserve officer in the US Air Force for which he served as a Special Agent of the AFOSI while on active duty, and then worked as a counterterrorism operational consultant for six years following military service.</t>
  </si>
  <si>
    <t>Presenter: Walter Bosley
Event: Secret Space Programme (SSP) Conference 2015
Location: Bastrop/Austin Texas
Date: 31 October 2015
Duration: 01:30:38
Title: Origins: The Emergence of the Breakaway Civilization
Presentation synopsis: 
An introduction to the role of 19th Century airship mysteries and international bankers behind powerful American railroads in the plans of a shadowy German-based organization pursuing the development of exotic technologies that led to the breakaway civilization in the century that followed. From pre-Civil War experiments with anti-gravity to the German-Hindu Conspiracy in WWI, the story of secret space exploration has its roots in a forgotten civilization and its tendrils in the earthbound truth behind a modern deception</t>
  </si>
  <si>
    <t>2015_Day_1.3 Dr Paul LaViolette - Reverse Engineering of the US's Secret Aerospace Propulsion Technologies HD.mp4</t>
  </si>
  <si>
    <t>https://avalonlibrary.net/Secret_Space_Programme_Conference_%28Bastrop_Texas%29_2015/2015_Day_1.3%20Dr%20Paul%20LaViolette%20-%20Reverse%20Engineering%20of%20the%20US%27s%20Secret%20Aerospace%20Propulsion%20Technologies%20HD.mp4</t>
  </si>
  <si>
    <t xml:space="preserve">Dr LaViolette is author of Secrets of Antigravity Propulsion, Subquantum Kinetics, Earth Under Fire, Genesis of the Cosmos, Decoding the Message of the Pulsars, Galactic Superwaves and their Impact on the Earth, and is editor of A Systems View of Man. He has also published many original papers in physics, astronomy, climatology, systems theory, and psychology.
He received his BA in physics from Johns Hopkins, his MBA from the University of Chicago, and PhD from Portland State University. He is currently president and director of the Starburst Foundation.
He has served as a solar energy consultant for the UN, Greek government, and Club of Rome Goals for Mankind Project. He has also consulted Fortune 500 companies on ways of stimulating innovation. Research he conducted at Harvard School of Public Health led him to invent an improved pulsation dampener for air sampling pumps. Related work led him to develop an improved life-support rebreather apparatus for protection against hazardous environments and for which he received two patents. Dr. LaViolette is the first to predict that high intensity volleys of cosmic ray particles travel directly to our planet from distant sources in our Galaxy, a phenomenon now confirmed by scientific data. He is also the first to discover high concentrations of cosmic dust in Ice Age polar ice, indicating the occurrence of a global cosmic catastrophe in ancient times. Based on this work, he made predictions about the entry of interstellar dust into the solar system ten years before its confirmation in 1993 by data from the Ulysses spacecraft and by radar observations from New Zealand.
He also originated the glacier wave flood theory that not only provides a reasonable scientific explanation for widespread continental floods, but also presents a credible explanation for the sudden freezing of the arctic mammoths and demise of the Pleistocene mammals. Also he developed a novel theory that links geomagnetic flips to the past occurrence of immense solar flare storm outbursts. He is the developer of subquantum kinetics, a novel approach to microphysics that not only accounts for electric, magnetic, gravitational, and nuclear forces in a unified manner, but also resolves many long-standing problems in physics such as the field singularity problem, the wave-particle dualism, and the field source problem, to mention a few.
Moreover based on the predictions of this theory, he developed an alternative cosmology that effectively replaces the big bang theory. In fact, in 1986, he was the first to cast doubt on the big bang theory by showing that it makes a far poorer fit to existing astronomical data when compared to this new non-expanding universe cosmology. The subquantum kinetics cosmology also led him to make successful predictions about galaxy evolution that were later verified with the Hubble Space Telescope.
</t>
  </si>
  <si>
    <t>Presenter: Paul A. LaViolette, Ph.D
Event: Secret Space Programme (SSP) Conference 2015
Location: Bastrop/Austin Texas
Date: 31 October 2015
Duration: 01:30:38
Title: Reverse Engineering of the US's Secret Aerospace Propulsion Technologies
Presentation synopsis: 
Dr. LaViolette will begin with views of the dwarf planet Ceres to examine possible evidence of colonization. He will also discuss the recent patenting of a superconductor thruster capable of delivering at least 1000 times more thrust per unit weight than the xenon ion thrusters used on the Dawn spacecraft, and requiring no power input.
The implications for a trip to Ceres taking only two weeks will be discussed. He will then review the history of T. Townsend Brown’s development of electrogravitic/electrokinetic propulsion technology, through Project Winterhaven, Project Montgolfier, its adoption by the aerospace industry in the 50’s, the catalytic role of the British think tank Aviation Studies Intl.
He will also describe the technology’s final implementation in the highly secret B-2 bomber, covering how the B-2 bomber propulsion technology works. Townsend Brown’s vertical lift thrusters and their implications for space travel will also be discussed. Finally, he will discuss how he learned about the super secret Project Skyvault in which after WWII Rocketdyne had developed a microwave beam propulsion technology for levitating space vehicles, and how this technology works</t>
  </si>
  <si>
    <t>2015_Day_1.4 Jim Marrs - Remote Viewing Aliens HD.mp4</t>
  </si>
  <si>
    <t>https://avalonlibrary.net/Secret_Space_Programme_Conference_%28Bastrop_Texas%29_2015/2015_Day_1.4%20Jim%20Marrs%20-%20Remote%20Viewing%20Aliens%20HD.mp4</t>
  </si>
  <si>
    <t>Presenter: Jim Marrs
Event: Secret Space Programme (SSP) Conference 2015
Location: Bastrop/Austin Texas
Date: 31 October 2015
Duration: 01:09:31
Title: Remote Viewing Aliens
Presentation synopsis: 
Did the military-trained psychic spies (Psi Spies) view non-humans, either on Earth or elsewhere? The answer is “Yes” and journalist and New York Times Best Selling author Jim Marrs will tell you all about it</t>
  </si>
  <si>
    <t>A native of Fort Worth, Texas, Mr. Marrs earned a Bachelor of Arts degree in journalism from the University of North Texas in 1966 and attended Graduate School at Texas Tech in Lubbock for two years more. He has worked for several Texas newspapers, including the Fort WorthStar-Telegram, where beginning in 1968 he served as police reporter and general assignments reporter covering stories locally, in Europe and the Middle East. After a leave of absence to serve with a Fourth Army intelligence unit during the Vietnam War, he became military andaerospace writer for the newspaper and an investigative reporter. Since 1980, Mr. Marrs has been a free-lance writer, author and public relations consultant. He also published a rural weekly newspaper along with a monthly tourism tabloid, a cable television show and several videos.
In 2007, Mr. Marrs retired from the University of Texas at Arlington where he had taught a course on the Kennedy assassination since 1976.In 1989, his book, Crossfire: The Plot That Killed Kennedy, was published to critical acclaim and reached the New York Times Paperback Non-Fiction Best Seller list in mid-February 1992. It became a basis for the Oliver Stone film JFK. Mr. Marrs served as a chief consultant for both the film’s screenplay and production. Beginning in 1992, Mr. Marrs spent three years researching and completing a non-fiction book on a top-secret government program involving the psychic phenomenon known as remote viewing only to have it mysteriously canceled as it was going to press in the summer of 1995. Within two months, the story of military-developed remote viewing broke nationally in the Washington Post after the CIA revealed the program but put their own spin on psychic studies. Psi Spies was finally published by New Page Books in 2007.
In May, 1997, Marrs’ in-depth investigation of UFOs, Alien Agenda, was published by HarperCollins Publishers. Mr. Marrs has been a featured speaker at a number of national conferences including the Annual International UFO Congress and the Annual Gulf Breeze UFO Conference. It has been translated into several foreign languages and become the top-selling non-fiction UFO book in the world. He began teaching a course on UFOs at the University of Texas at Arlington in 2000. Also in early 2000, HarperCollins published Rule by Secrecy, which traced the hidden history that connects modern secret societies to the Ancient Mysteries. It too reached the New York Times Best Seller list. In 2003, his book The War on Freedom probed the conspiracies of the 9/11 attacks and their aftermath. It was released in 2006 under the title The Terror Conspiracy. In mid-2008, his book The Rise of the Fourth Reich, detailing the infiltration of National Socialism into the USA, was published followed by a study of mysteries entitled Above Top Secret.
An award-winning journalist, Mr. Marrs is listed both in Who’s Who in the World and Who’s Who in America. Mr. Marrs has won several writing and photography awards including the Aviation/Aerospace Writer’s Association’s National Writing Award and Newsmaker of the Year Award from the Fort Worth Chapter of the Society of Professional Journalists. In 1993, Mr. Marrs received Freedom Magazine’s Human Rights Leadership Award</t>
  </si>
  <si>
    <t>SSP - Secret Space Program Advanced Aerospace Engineering</t>
  </si>
  <si>
    <t>SSP - Secret Space Program Remote Viewing</t>
  </si>
  <si>
    <t>PAL.TECH.SSPAAE-VIDEOP-MP4-0000003-BOSLEY2015</t>
  </si>
  <si>
    <t>PAL.TECH.SSPAAE-VIDEOP-MP4-0000002-FARRELL2015</t>
  </si>
  <si>
    <t>PAL.TECH.SSPAAE-VIDEOP-MP4-0000001-FARRELL2015</t>
  </si>
  <si>
    <t>PAL.PPSY.SSPRVI-VIDEOP-MP4-0000003-MARRS2015</t>
  </si>
  <si>
    <t>Psychometry</t>
  </si>
  <si>
    <t>PSYCHM</t>
  </si>
  <si>
    <t>Predictive Programming</t>
  </si>
  <si>
    <t>PREPRG</t>
  </si>
  <si>
    <t>PSYC</t>
  </si>
  <si>
    <t>SSP - Secret Space Program Predictive Programming</t>
  </si>
  <si>
    <t>PAL.PSYC.SSPPRP-VIDEOP-MP4-0000001-DYER2015</t>
  </si>
  <si>
    <t>PAL.TECH.SSPAAE-VIDEOP-MP4-0000004-LAVIOLETTE2015</t>
  </si>
  <si>
    <t>https://avalonlibrary.net/Secret_Space_Programme_Conference_%28Bastrop_Texas%29_2015/2015_Day_1.5%20Jay%20Dyer%20%20%20Hollywood%20Predictive%20Programming%20and%20the%20Secret%20Space%20Agenda%20HD.mp4</t>
  </si>
  <si>
    <t>2015_Day_1.5 Jay Dyer   Hollywood Predictive Programming and the Secret Space Agenda HD.mp4</t>
  </si>
  <si>
    <t>Presenter: Jay Dyer
Event: Secret Space Programme (SSP) Conference 2015
Location: Bastrop/Austin Texas
Date: 31 October 2015
Duration: 00:56:50
Title: Hollywood Predictive Programming and the Secret Space Agenda
Presentation synopsis: 
An analysis of Hollywood predictive programming in relation to secret technology, A.I. and transhumanism. For example, the relationship between 2001: A Space Odyssey’s presentation of A.I. in space, compared to Nolan’s presentation in Interstellar being all about the secret space program. Other related films include Jupiter Ascending, The Box and more. From there, he will highlight similar films that touch on this theme, such as Ex Machina, Avengers, Captain America 1 and 2, which include Nazi/Hydra elements, and how the Terminator series has prepared the way, not only for Skynet, but also the space based economy – precisely UNDER Skynet and the Smart City Grid</t>
  </si>
  <si>
    <t>Jay Dyer is a writer and researcher from the Southern US with a B.A. in philosophy, while his graduate work focused on the interplay of literary theory, espionage and philosophy. 
His work is here at JaysAnalysis, and is dedicated to investigating the deeper themes and messages found in our globalist pseudo-culture, illustrating the connections between philosophy, metaphysics, secret societies, Hollywood, psychological warfare and comparative religion.
Jay’s Analysis is a regular contributor to 21st Century Wire and the scholarly Soul of the East, as well as conducting numerous interviews with experts in fields ranging from espionage to history to economics. With almost 600 articles and analyses covering topics as diverse as geopolitics to film, his work has appeared on the web’s top alternative media outlets: Activist Post, Red Ice, Waking Times, Rense, Icke and Infowars, as well as appearing on the Alex Jones Show.
Jay’s Analysis has broken national and international news, numerous viral alt news stories, as well almost 2 million views in its last 2 years. His forthcoming first book, Esoteric Hollywood: Sex, Cults and Symbols will be out Spring of 2016</t>
  </si>
  <si>
    <t>Planetary Science</t>
  </si>
  <si>
    <t>PLANET</t>
  </si>
  <si>
    <t>PAL.PLANET.SSPMAP-VIDEOP-MP4-0000001-BRANDBURG2015</t>
  </si>
  <si>
    <t>SSP - Secret Space Program Mars Atmospheric Physics</t>
  </si>
  <si>
    <t>2015_Day_2.2 Olav Phillips - Something Wicked This Way Comes.mp4</t>
  </si>
  <si>
    <t>https://avalonlibrary.net/Secret_Space_Programme_Conference_%28Bastrop_Texas%29_2015/2015_Day_2.2%20Olav%20Phillips%20-%20Something%20Wicked%20This%20Way%20Comes.mp4</t>
  </si>
  <si>
    <t xml:space="preserve">Presenter: Olav Phillips
Event: Secret Space Programme (SSP) Conference 2015
Location: Bastrop/Austin Texas
Date: 01 November 2015 2015
Duration: 01:04:10
Title: Something Wicked This Way Comes
Presentation Synopsis:
So who is really behind the Secret Space Program? Is it E.T. trying to help humanity? The wealthy trying to flee a soon to be dead or dying planet? We’ve all talked about the revelations and exposures, death bed confessions and prepared responses like pieces in a jigsaw they have all begun to line up. So what is the END GAME? The truth will shock you….prepare.
</t>
  </si>
  <si>
    <t>Olav Phillips is a conspiracy researcher, writer, author, and publisher, specialized in the Secret Space Program, Exotic Aircraft, High Technology, Foreign Policy, Pre-History and Mysterious Civilizations.
He is the author of The Secret Space Age published by Adventure Unlimited Press as well as being a regular contributor to Paranoia Magazine and Steamshovel Press. He has also written for Mysteries Magazine and served as Executive Producer and Principle Researcher for Ground Zero Radio with Clyde Lewis (Nationally Syndicated by Premiere Radio Networks).
Olav has also appeared on many popular radio shows as well as television presentations including: The Outer Edge, The Higher Side Chats, The Conspiracy Channel, Coast to Coast AM, America Unearthed, What on Earth, and Voyager (RAI Due), as well as being a long time contributor to Ground Zero Radio’s investigations including the famous Tracy, CA UFO Crash case featured on UFO Hunters.
Olav has also contributed to many of the television presentations you’ve seen on Area 51, UFO’s and conspiracies. Olav also publishes Steamshovel Press, Mysterious Magazine, and the legendary PARANOIA Magazine</t>
  </si>
  <si>
    <t>SSP - Secret Space Program Research</t>
  </si>
  <si>
    <t>PAL.TECH.RESSSP-VIDEOP-MP4-0000005-PHILLIPS2015</t>
  </si>
  <si>
    <t>Secret Space Program</t>
  </si>
  <si>
    <t>SSPRVI</t>
  </si>
  <si>
    <t>Secret Space Program Remote Viewing</t>
  </si>
  <si>
    <t>SSPAAE</t>
  </si>
  <si>
    <t>Secret Space Program Advanced Aerospace Engineering</t>
  </si>
  <si>
    <t>Secret Space Program Predictive Programming</t>
  </si>
  <si>
    <t>SSPPRP</t>
  </si>
  <si>
    <t>Secret Space Program Mars Atmospheric Physics</t>
  </si>
  <si>
    <t>SSPMAP</t>
  </si>
  <si>
    <t>Religion - Ancient</t>
  </si>
  <si>
    <t>Secret Space Program research</t>
  </si>
  <si>
    <t>RESSSP</t>
  </si>
  <si>
    <t>PAL.TECH.SSPAAE-VIDEOP-MP4-0000006-MOULTONHOWE2015</t>
  </si>
  <si>
    <t>https://avalonlibrary.net/Secret_Space_Programme_Conference_%28Bastrop_Texas%29_2015/2015_Day_2.3%20Linda%20Moulton%20Howe%20-%20SSP%20UFO%20Self%20Activating%20Software.mp4</t>
  </si>
  <si>
    <t>Presenter: Linda Moulton Howe
Event: Secret Space Programme (SSP) Conference 2015
Location: Bastrop/Austin Texas
Date: 01 November 2015 2015
Duration: 01:33:20
Title: SSP UFO Self Activating Software
Presentation Synopsis:
The American secret space program has evolved from decades of TOP SECRET efforts to back-engineer extraterrestrial technology retrieved from a variety of UFO crashes around the world since the 1940s. Emmy Award-winning investigative reporter, Linda Moulton Howe, will use photographs, documents, illustrations and recorded interview excerpts from her extensive research that includes a whistleblower leak from a computer scientist about an alien presence on Earth that camouflages itself with sophisticated holograms and invisibility and its propulsion manipulates gravity</t>
  </si>
  <si>
    <t>Linda Moulton Howe is a graduate of Stanford University with a Masters Degree in Communication. She has devoted her documentary film, television, radio, writing and reporting career to productions concerning science, medicine and the environment.
Ms. Howe has received local, national and international awards, including three regional Emmys, a national Emmy nomination and a Station Peabody award for medical programming. Linda’s documentaries have included A Strange Harvest and Strange Harvests 1993, which explored the worldwide animal mutilation mystery. Another film, A Prairie Dawn, focused on astronaut training in Denver. She has also produced documentaries in Ethiopia and Mexico for UNICEF about child survival efforts and for Turner Broadcasting in Atlanta about environmental challenges.
In addition to television, Linda produces, reports and edits the award-winning science, environment and earth mysteries news website, Earthfiles.com. In 2003, Earthfiles received an Award for Standard of Excellence presented by the Internet’s WebAward Association. Earthfiles also received the 2001 Encyclopaedia Britannica Award for Journalistic Excellence. Linda also reports science, environment and earth mysteries news for Clear Channel’s Premiere Radio Networks and Unknowncountry.com. In 2005, she traveled to Amsterdam, Hawaii, and several other U. S. conferences to speak about her investigative journalism.
In 2004, Linda was on-camera TV reporter for The History Channel’s documentary investigation of an unusual August 2004 cow death in Farnam, Nebraska. In November 2009, Linda was videotaped in Roswell, New Mexico, to provide document research background for a 1940s American policy of denial in the interest of national security about spacecraft and non-human body retrievals for a 2010 History Channel TV series, Ancient Aliens.
In 2010, Linda was honored with the 2010 Courage In Journalism Award at the National Press Club in Washington, D. C., by the Paradigm Research Group’s X Conference. She has traveled in Venezuela, Peru, Brazil, England, Norway, France, Switzerland, The Netherlands, Yugoslavia, Turkey, Ethiopia, Kenya, Egypt, Australia, Japan, Canada, Mexico, the Yucatan and Puerto Rico for research and productions</t>
  </si>
  <si>
    <t>https://avalonlibrary.net/Secret_Space_Programme_Conference_%28Bastrop_Texas%29_2015/2015_Day_2.4%20Catherine%20Austin%20Fitts%20-%20The%20Space%20Based%20Economy.mp4</t>
  </si>
  <si>
    <t>2015_Day_2.4 Catherine Austin Fitts - The Space Based Economy.mp4</t>
  </si>
  <si>
    <t>2015_Day_2.3 Linda Moulton Howe - SSP UFO Self Activating Software.mp4</t>
  </si>
  <si>
    <t>Original site source: https://secretspaceprogram.org/speakers-2015/</t>
  </si>
  <si>
    <t>Presenter: Catherine Austin Fitts
Event: Secret Space Programme (SSP) Conference 2015
Location: Bastrop/Austin Texas
Date: 01 November 2015 2015
Duration: 00:58:52
Title: The Space Based Economy
Presentation Synopsis:
What is happening as a result of an increased focus in space? What will the impact be on our political leadership and our global governance system? What are the implications for global cooperation and the risks of war? What does it mean to our local economies? What are the implications for investors? Where are the opportunities for each of us to learn, participate and make a difference?
Catherine Austin Fitts provides an overview of what the growing overt and covert investment in space means to you and everybody on this planet</t>
  </si>
  <si>
    <t>Secret Space Program Black Budget Economics</t>
  </si>
  <si>
    <t>SSPBBE</t>
  </si>
  <si>
    <t>SSP - Secret Space Program Black Budget Economics</t>
  </si>
  <si>
    <t>Catherine Austin Fitts offers Solari Report subscribers a unique perspective on how to navigate the opportunities and risks in the global financial system and political economy.
Catherine is the president of Solari, Inc., publisher of the Solari Report, and managing member of Solari Investment Advisory Services, LLC. Catherine served as managing director and member of the board of directors of the Wall Street investment bank Dillon, Read &amp; Co. Inc., as Assistant Secretary of Housing and Federal Housing Commissioner at the United States Department of Housing and Urban Development in the first Bush Administration, and was the president of Hamilton Securities Group, Inc. Catherine has designed and closed over $25 billion of transactions and investments to-date and has led portfolio and investment strategy for $300 billion of financial assets and liabilities.
Catherine graduated from the University of Pennsylvania (BA), the Wharton School (MBA) and studied Mandarin Chinese at the Chinese University of Hong Kong</t>
  </si>
  <si>
    <t xml:space="preserve">Catherine Austin Fitts
</t>
  </si>
  <si>
    <t>Original site source: https://secretspaceprogram.org/speakers-2015/
Dr. LaViolette is credited with the discovery of the planetary-stellar mass-luminosity relation which demonstrates that the Sun, planets, stars, and supernova explosions are powered by spontaneous energy creation through photon blueshifting. With this relation, he successfully predicted the mass-luminosity ratio of the first brown dwarf to be discovered. More recently, his maser signal blueshifting prediction has found confirmation following publication of the discovery of a blueshift in the Pioneer 10 spacecraft tracking data.
In addition, Paul LaViolette has developed a new theory of gravity that replaces the deeply flawed theory of general relativity. Predicted from subquantum kinetics, it accounts for the electrogravitic coupling phenomenon discovered by Townsend Brown and may explain the advanced aerospace propulsion technology utilized in the B-2 bomber.
He is the first to discover that certain ancient creation myths and esoteric lores metaphorically encode an advanced science of cosmogenesis. His contributions to the field of Egyptology and mythology may be compared to the breaking of the Rosetta Stone hieroglyphic code. For a partial listing of these discoveries click here: Mythology Insights.
He is also the co-developer of the Gray-LaViolette feeling tone theory which explains how the brain/mind forms creative thoughts. This has led to a new understanding of how the brain functions and to a novel approach in education.</t>
  </si>
  <si>
    <t xml:space="preserve">Linda Moulton Howe
</t>
  </si>
  <si>
    <t xml:space="preserve">Jay Dyer
</t>
  </si>
  <si>
    <t xml:space="preserve">Paul A. LaViolette, Ph.D
</t>
  </si>
  <si>
    <t xml:space="preserve">Walter Bosley
</t>
  </si>
  <si>
    <t xml:space="preserve">Joseph P. Farrell
</t>
  </si>
  <si>
    <t xml:space="preserve">Olav Phillips
</t>
  </si>
  <si>
    <t>https://avalonlibrary.net/Secret_Space_Programme_Conference_%28Bastrop_Texas%29_2015/SSP%202015%20Round%20Table%20Discussion%20Saturday%20October%2031%20HD.mp4</t>
  </si>
  <si>
    <t>End of Conference Day 1 roundtable discussion featuring guest speakers at the conference</t>
  </si>
  <si>
    <t>End of Conference Day 2 roundtable discussion featuring guest speakers at the conference</t>
  </si>
  <si>
    <t>https://avalonlibrary.net/Secret_Space_Programme_Conference_%28Bastrop_Texas%29_2015/SSP%202015%20Round%20Table%20Discussion%20Sunday%20November%2001.mp4</t>
  </si>
  <si>
    <t>PAL.TECH.RESSSP-VIDEOP-MP4-0000007-ROUNDTABLEDAY1</t>
  </si>
  <si>
    <t>PAL.TECH.RESSSP-VIDEOP-MP4-0000008-ROUNDTABLEDAY2</t>
  </si>
  <si>
    <t>SSP 2015 Round Table Discussion Saturday October 31 HD.mp4</t>
  </si>
  <si>
    <t>Dr John Brandenburg is a plasma physicist working as a consultant at Morningstar Applied Physics LLC and as a part-time instructor of Astronomy, Physics and Mathematics at Madison College, and other learning institutions in Madison, Wisconsin.
He previously worked at Orbital Technologies on space plasma technologies, nuclear fusion, and advanced space propulsion. He is the principle inventor of the MET (Microwave Electro-Thermal) plasma thruster using water propellant for space propulsion. He has worked on: SDI, the Clementine Mission to the Moon, Rocket Plume-Regolith Interactions on the Moon and Mars, Vortex theory of Rocket engine design and the combined Sakharov-Kaluza-Klein theory of Field Unification for purposes of space propulsion and Mars science.
Dr. Brandenburg has authored the popular science books Life and Death on Mars (2010), Beyond Einstein’s Unified Field (2011) and Dead Mars, Dying Earth (1999) with Monica Rix Paxson. He has written two science fiction novels under the pen name “Victor Norgarde”: Morningstar Pass The Collapse of the UFO Coverup and Asteroid 20-2012 Sepulveda</t>
  </si>
  <si>
    <t xml:space="preserve">Dr John Brandenburg
</t>
  </si>
  <si>
    <t>Presenter: Dr. John E. Branenburg
Event: Secret Space Programme (SSP) Conference 2015
Location: Bastrop/Austin Texas
Date: 01 November 2015 2015
Duration: 01:01:30
Title: Death On Mars
Presentation synopsis: 
John will show us evidence in support of an Earth-like Mars in the past, followed by presentation of nuclear data revealing ‘weapon-signature’ isotopes showing two massive nuclear “airbursts” in the Northern regions of Mars.
It will be shown that ‘anyone who can read a a map’ can see that both nuclear explosion sites are correlated to dump their resulting strongest shock-waves and fallout downwind on Cydonia mesa and Galaxias Chaos, two sites reported earlier as locations of possible archeology.
Review of recent imagery form the latest probes to Mars confirms the archeological nature of the objects seen there, with a massive carved face, a nearby massive pyramid, at Cydonia Mensa and another carved face and ruins at Galaxias Chaos.
This all paints a scenario of a planetary nuclear massacre, and also that the US government has been aware of this evidence since 1976. It also depicts a universe where their are intelligent forces hostile to primitive civilizations such as ourselves, and that human acquisition of advanced space flight technology is mandatory, not optional. We must sent astronauts to Mars with all possible speed, to maximize knowledge of what happened there. This is the best way to avoid sharing Mars fate</t>
  </si>
  <si>
    <t>https://avalonlibrary.net/Secret_Space_Programme_Conference_%28Bastrop_Texas%29_2015/2015_Day_2.1%20Dr%20John%20Brandenburg%20-%20Death%20On%20Mars.mp4</t>
  </si>
  <si>
    <t>2015_Day_2.1 Dr John Brandenburg - Death On Mars.mp4</t>
  </si>
  <si>
    <t xml:space="preserve">Jim Marrs
</t>
  </si>
  <si>
    <t>PAL.UFOL.RESUFO-MAGAZI-PDF-0000001-UFOTIMES</t>
  </si>
  <si>
    <t>PAL.UFOL.RESUFO-MAGAZI-PDF-0000002-CONTINUUM</t>
  </si>
  <si>
    <t>ARCH</t>
  </si>
  <si>
    <t>Paleontology</t>
  </si>
  <si>
    <t>PALEO</t>
  </si>
  <si>
    <t>PNOR</t>
  </si>
  <si>
    <t>Crop circle phenomena</t>
  </si>
  <si>
    <t>CROPC</t>
  </si>
  <si>
    <t>Lost civilisation</t>
  </si>
  <si>
    <t>EXPLOR</t>
  </si>
  <si>
    <t>EXPEDI</t>
  </si>
  <si>
    <t>CLOSEE</t>
  </si>
  <si>
    <t>Apocryphal text</t>
  </si>
  <si>
    <t>Extraterrestrial Contact Experience</t>
  </si>
  <si>
    <t>APOTXT</t>
  </si>
  <si>
    <t>PATR</t>
  </si>
  <si>
    <t>Patrology/Patristics</t>
  </si>
  <si>
    <t>Ancient Astronaut Theory</t>
  </si>
  <si>
    <t>Philology</t>
  </si>
  <si>
    <t>PHLO</t>
  </si>
  <si>
    <t>Angelology</t>
  </si>
  <si>
    <t>ANGE</t>
  </si>
  <si>
    <t>Extraterrestrial Close Encounter</t>
  </si>
  <si>
    <t>GPHY</t>
  </si>
  <si>
    <t>PHYS</t>
  </si>
  <si>
    <t>GEOMAG</t>
  </si>
  <si>
    <t>Geomagnetics</t>
  </si>
  <si>
    <t>Comparative Mythology</t>
  </si>
  <si>
    <t>MYTHCO</t>
  </si>
  <si>
    <t>SITEM</t>
  </si>
  <si>
    <t>Megalithic site</t>
  </si>
  <si>
    <t>PLASPH</t>
  </si>
  <si>
    <t>HIST</t>
  </si>
  <si>
    <t>Voyaging</t>
  </si>
  <si>
    <t>VOYAGE</t>
  </si>
  <si>
    <t>Ancient technology</t>
  </si>
  <si>
    <t>TECHAN</t>
  </si>
  <si>
    <t>Ancient civilisation</t>
  </si>
  <si>
    <t>CIVILA</t>
  </si>
  <si>
    <t>CIVILL</t>
  </si>
  <si>
    <t>ANTHRO</t>
  </si>
  <si>
    <t>SSP 2015 Round Table Discussion Sunday November 01.mp4</t>
  </si>
  <si>
    <t>PAL.ECON.SSPBBE-VIDEOP-MP4-0000001-AUSTINFITTS2015</t>
  </si>
  <si>
    <t>Nexus_Magazine_articles</t>
  </si>
  <si>
    <t>Vol 14 - No. 5 - Archaeological_Trench_Warfare_at_Glozel_Philip_Coppens_2007_Nexus_magazine_Issue_Aug–Sept_2007.pdf</t>
  </si>
  <si>
    <t>https://avalonlibrary.net/Nexus_Magazine_articles/Vol%2014%20-%20No.%205%20-%20Archaeological_Trench_Warfare_at_Glozel_Philip_Coppens_2007_Nexus_magazine_Issue_Aug%96Sept_2007.pdf</t>
  </si>
  <si>
    <t>Philip Coppens</t>
  </si>
  <si>
    <t>Original site source: https://nexusmagazine.com/product/nexus-vol-14-no-5/?v=79cba1185463
This magazine issue - interestingly - also features Bill Ryan and Kerry Cassidy's Project Camelot’s updated report on physicist “Henry Deacon”, with his revelations about alternative timelines, a possible eco-catastrophe to affect the planet and 9/11 as an inside job</t>
  </si>
  <si>
    <t>Philip Coppens is the editor-in-chief of Conspiracy Times (http://www.conspiracy-times.com). He has previously
contributed eight articles to NEXUS, the most recent being "State-Sponsored Terror in the Western World" (see 14/02).
Philip is a scheduled speaker for the forthcoming NEXUS Conference on the Sunshine Coast, Queensland, Australia, on
20–22 October. Philip's website is http://www.philipcoppens.com, and he can be contacted by email at info@philipcoppens.com. To
read more about the Glozel archaeological controversy, see http://www.philipcoppens.com/glozel.html</t>
  </si>
  <si>
    <t>https://avalonlibrary.net/Nexus_Magazine_articles/Vol%2025%20-%20No.%206%20-%20Crop_Circles_of_2018_Andy_Thomas_2018_Nexus_magazine_Issue_Oct%96Nov_2018.pdf</t>
  </si>
  <si>
    <t>Vol 25 - No. 6 - Crop_Circles_of_2018_Andy_Thomas_2018_Nexus_magazine_Issue_Oct–Nov_2018.pdf</t>
  </si>
  <si>
    <t>Original site source: https://nexusmagazine.com/product/nexus-vol-25-no-6-october-november-2018/?v=79cba1185463</t>
  </si>
  <si>
    <t>Andy Thomas is one of the world's leading mysteries researchers and is the author of the acclaimed The Truth Agenda (Vital Signs Publishing 2009–2013/Adventures Unlimited 2015), and also Conspiracies: The Facts—The Theories—The Evidence (Watkins
Publishing 2013). Andy is also author of five books on the crop circle phenomenon, including Vital Signs and An Introduction to Crop Circles, considered by many to be definitive guides. Andy widely lectures around Britain and the world and has made numerous TV and
radio appearances. 
Websites:
http://www.truthagenda.org
http://www.vitalsignspublishing.co.uk
Andy Thomas can be contacted at:
info@vitalsignspublishing.co.uk</t>
  </si>
  <si>
    <t>Andy Thomas</t>
  </si>
  <si>
    <t>Author/s: Andy Thomas
Publication: Nexus Magazine
Issue: Vol 25, No. 6 - page/s 40-46
Title: Crop Circles of 2018: A continuing inspiration
Date: October - November 2018 
The so-called “golden age” 1990s was impressive for its sheer abundance of crop circles, but this year’s (2018) crop is notable for its detail and quality, exhibiting that the crop circle phenomenon continues to produce creative surprises. Global crop circle activity may have diminished in recent years, but areas of mystical England continue to produce remarkable patterns in the fields, which continue to baffle and inspire in equal measure.</t>
  </si>
  <si>
    <t xml:space="preserve">Author/s: Philip Coppens
Publication: Nexus Magazine
Issue: Vol 14, No. 5 - page/s 51-54 
Title: Archaeological Trench Warfare at Glozel
Date: August - September 2007
In Glozel, France, in the mid-1920s, discoveries of artefacts believed to date to Gallo-Roman and even Neolithic times led to a bitter battle between archaeologists and amateurs.
The excavations near the French village of Glozel, a hamlet located 17 kilometres from the French spa town of Vichy, are among the most controversial of archaeological endeavours. These excavations lasted between 1924 and 1938, but the vast majority of finds — more than 3,000 artefacts — were unearthed in the first two years. The artefacts were variously dated to Neolithic, Iron Age and Mediaeval times. What transpired is a textbook case of archaeological feuding and fraud versus truth.
</t>
  </si>
  <si>
    <t>Vol 13 - No. 4 - The_Quest_for_the_Metal_Library_Philip_Coppens_2006_Nexus_magazine_Issue_June–July_2006.pdf</t>
  </si>
  <si>
    <t>https://avalonlibrary.net/Nexus_Magazine_articles/Vol%2013%20-%20No.%204%20-%20The_Quest_for_the_Metal_Library_Philip_Coppens_2006_Nexus_magazine_Issue_June%96July_2006.pdf</t>
  </si>
  <si>
    <t>Author/s: Philip Coppens
Publication: Nexus Magazine
Issue: Vol 13, No. 4 - page/s 57-60
Title: The Quest for the Metal Library
Date: June - July 2006
A system of tunnels and caves beneath Ecuador and Peru is reputed to hold an ancient treasurehouse of artefacts
including two libraries, one containing inscribed metal books and the other storing tablets of crystal. 
Petronio Jaramillo saw a library consisting of thousands of large, metal books stacked on shelves, each with an average weight of about 20 kilograms, each page impressed from one side with ideographs, geometric designs and written inscriptions. 
This article covers the expeditions undertaken in the pursuit of this possible - or indeed likely - lost civilisation, and treasure.</t>
  </si>
  <si>
    <t>Philip Coppens has previously contributed four articles to NEXUS Magazine, the most recent on European Pyramids (see previous issue, vol. 13, no. 3). His website is http://www.philipcoppens.com, and he can be contacted by email at info@philipcoppens.com.
Stanley Hall's website is http://www.goldlibrary.com, where his book Tayos Gold can be ordered. He can be contacted by email at tayosgold@aol.com. Both Coppens and Hall live just outside of Edinburgh, Scotland.</t>
  </si>
  <si>
    <t>Original site source: https://nexusmagazine.com/product/nexus-vol-13-no-4/?v=79cba1185463</t>
  </si>
  <si>
    <t>Vol 28 - No. 2 - Enochs_Encounters_with_Extraterrestrials_Stephen_McMurray_2020_Nexus_magazine_Issue_Feb–March_2021.pdf</t>
  </si>
  <si>
    <t>https://avalonlibrary.net/Nexus_Magazine_articles/Vol%2028%20-%20No.%202%20-%20Enochs_Encounters_with_Extraterrestrials_Stephen_McMurray_2020_Nexus_magazine_Issue_Feb%96March_2021.pdf</t>
  </si>
  <si>
    <t>Stephen McMurray</t>
  </si>
  <si>
    <t>Author/s: Stephen McMurray
Publication: Nexus Magazine
Issue: Vol 28, No. 2 - page/s 57-63
Title: Enoch's encounters with extraterrestrials
Date: February - March 2021
Enoch and his lineage are alien hybrids, Stephen McMurray concludes, after studying the Books of Enoch and finding the texts full of accounts which could be interpreted as alien encounters, and which also seem to correspond with descriptions of modern UFO encounters.
All references referred to in the Books of Enoch are taken from Joseph B. Lumpkin's The Books of Enoch, published by Fifth Estate in 2011</t>
  </si>
  <si>
    <t>Stephen McMurray has diplomas in herbalism and naturopathy and is an avid researcher into all aspects of natural health. However, natural health is only one of his interests. He also delves deeply into all subjects that come under the umbrella of conspiracy theories and is intrigued by all things paranormal. McMurray is an occasional guest writer for Davidicke.com and his previous contributions to NEXUS were "Contaminated Vaccines: A Threat to Human and Animal Health", vol. 25, no. 4 (June–July 2018) and "The Dark Side of Antibiotics vol. 24, no. 6 (October–November 2017)</t>
  </si>
  <si>
    <t>Original site source: https://nexusmagazine.com/product/nexus-vol-28-no-2/?v=79cba1185463</t>
  </si>
  <si>
    <t>Vol 29 - No. 2 - When_the_Aurora_Went_Global_Marinus_Anthony_van_der_Sluijs_2021_Nexus_magazine_Issue_Feb–March_2022.pdf</t>
  </si>
  <si>
    <t>https://avalonlibrary.net/Nexus_Magazine_articles/Vol%2029%20-%20No.%202%20-%20When_the_Aurora_Went_Global_Marinus_Anthony_van_der_Sluijs_2021_Nexus_magazine_Issue_Feb%96March_2022.pdf</t>
  </si>
  <si>
    <t>Author/s: Marinus Anthony van der Sluijs
Publication: Nexus Magazine
Issue: Vol 29, No. 2 - page/s 63-69
Title: When The Aurora Went Global
Date: February - March 2022
In this fascinating article, Marinus Anthony van der Sluijs takes a scientific look at the link between geomagnetic excursions triggering aurora to appear in regions not normally seen, and commonalities in the creation mythologies of ancient cultures.
Paragraph excerpt:
Geomagnetic Excursions
To be sure, the most recent geomagnetic reversal took place long before the emergence of Homo sapiens—773,000 years ago. However, incomplete reversals called geomagnetic excursions occur far more frequently, perhaps every 10,000 years or so. On such occasions, the two main magnetic poles attempt to swap, but do not manage to reach the higher latitudes of the opposite hemisphere or to remain there and instead end up back on their original hemisphere. The magnetic field still weakens, but less than during full-blown reversals. Like reversals, excursions—or at least those whose existence is beyond doubt—have not taken place within the time of written history. Therefore, our knowledge about them is equally theoretical. Yet there is a good possibility that prehistoric humans lived through a few, and preserved aspects of them in their traditions.</t>
  </si>
  <si>
    <t>Marinus Anthony van der Sluijs</t>
  </si>
  <si>
    <t>Marinus Anthony van der Sluijs holds a Master's Degree in Comparative and Historical Linguistics from Leiden University, The Netherlands, specialising in the Indo-European and Semitic language families. He was a Consulting Scholar at the University of Pennsylvania Museum of Archaeology and Anthropology (2009–2021) and has published in scholarly journals on diverse subjects in the history of science and of religions, comparative mythology, medieval literature and near-death studies. He can be contacted at
http://mythopedia.info/contact.html and his books can be previewed and ordered from https://mythopedia.info/books.html</t>
  </si>
  <si>
    <t>Original site source: https://nexusmagazine.com/product/nexus-vol-29-no-2-february-march-2022/?v=79cba1185463</t>
  </si>
  <si>
    <t>https://avalonlibrary.net/Nexus_Magazine_articles/Vol%2029%20-%20No.%202%20-%20The_Giants_of_Stonehenge_and_Ancient_Britain_Hugh_Newman_and_Jim_Vieira_2021_Nexus_magazine_Issue_Feb%96March_2022.pdf</t>
  </si>
  <si>
    <t>Vol 29 - No. 2 - The_Giants_of_Stonehenge_and_Ancient_Britain_Hugh_Newman_and_Jim_Vieira_2021_Nexus_magazine_Issue_Feb–March_2022.pdf</t>
  </si>
  <si>
    <t>Author/s: Hugh Newman/Jim Viera
Publication: Nexus Magazine
Issue: Vol 29, No. 2 - page/s 55-61
Title: The Giants of Stonehenge And Ancient Britain
Date: February - March 2022
Hugh Newman and Jim Vieira discuss giants in the historical record in ancient Britain, including written accounts, stories of huge bones and skeletons found around Stonehenge and more evidence to suggest giants may have built the prehistoric monument</t>
  </si>
  <si>
    <t>Hugh Newman/Jim Viera</t>
  </si>
  <si>
    <t>Hugh Newman is an explorer and megalithomaniac who has authored several books and appeared as a regular on Ancient Aliens and other television programs. His articles on giants and megaliths have previously featured in NEXUS Magazine, and he appeared at the 2016 NEXUS Conference (see www.nexusmagazine.com for more). Newman's website is www.megalithomania.co.uk.
Jim Vieira is a stonemason and historical detective who lives in the USA. He has co-authored two books with Hugh Newman on giants, written for magazines and appeared on several television programs, including Ancient Aliens and Search for the Lost Giants
and Expedition Unknown.</t>
  </si>
  <si>
    <t>Original site source: https://nexusmagazine.com/product/nexus-vol-29-no-2-february-march-2022/?v=79cba1185463
This article first appeared on Graham Hancock's website at https://tinyurl.com/y6zafv5h</t>
  </si>
  <si>
    <t>Vol 26 - No. 2 - Exploring_the_Great_Pyramids_Underground_Water_Tunnels_Kathy_J_Forti_2018_Nexus_magazine_Issue_Feb–March_2019.pdf</t>
  </si>
  <si>
    <t>https://avalonlibrary.net/Nexus_Magazine_articles/Vol%2026%20-%20No.%202%20-%20Exploring_the_Great_Pyramids_Underground_Water_Tunnels_Kathy_J_Forti_2018_Nexus_magazine_Issue_Feb%96March_2019.pdf</t>
  </si>
  <si>
    <t>Dr Kathy Forti</t>
  </si>
  <si>
    <t>Author/s: Dr. Kathy Forti
Publication: Nexus Magazine
Issue: Vol 26, No. 2 - page/s 63-67, page 87
Title: Exploring the Great Pyramid's Underground Water Tunnels
Date: February - March 2019
Exploration of the watery tunnels found underneath the Great Pyramid at Giza has unearthed surprising findings regarding the water composition and its potential origins. The prevalence of water-filled tunnels found beneath pyramids worldwide also raises questions of their purpose.</t>
  </si>
  <si>
    <t>Dr Kathy Forti is a clinical psychologist, inventor of the Trinfinity8 technology, and author of the book, Fractals
of God: A Psychologist's Near-Death Experience and Journeys Into the Mystical. This article is from Dr Forti's blog at http://tinyurl.com/ycmyezq4</t>
  </si>
  <si>
    <t>Original site source: https://nexusmagazine.com/product/nexus-vol-26-no-2-february-march-2019/?v=79cba1185463</t>
  </si>
  <si>
    <t>Vol 29 - No. 5 - The_Great_Pyramid_of_Egypt_A_Time_Machine_Resurrecting_Past_Consciousness_Philip_Jamieson_and_Marianne_Schmidt_2022_Nexus_magazine_Issue_Aug–Sept_2022.pdf</t>
  </si>
  <si>
    <t>Plasma Physics</t>
  </si>
  <si>
    <t>https://avalonlibrary.net/Nexus_Magazine_articles/Vol%2029%20-%20No.%205%20-%20The_Great_Pyramid_of_Egypt_A_Time_Machine_Resurrecting_Past_Consciousness_Philip_Jamieson_and_Marianne_Schmidt_2022_Nexus_magazine_Issue_Aug%96Sept_2022.pdf</t>
  </si>
  <si>
    <t>Dr Philip Jamieson/Marianne Schmidt</t>
  </si>
  <si>
    <t>Author/s: Dr Philip Jamieson/Marianne Schmidt
Publication: Nexus Magazine
Issue: Vol 29, No. 5 - page/s 61-68, page 87
Title: The Great Pyramid of Egypt: A 'Time Machine' resurrecting past consciousness?
Date: August - September 2022
Dr Philip Jamieson and Marianne Schmidt draw from numerous past studies to further propose that the Great Pyramid of Giza was designed, constructed and located to enhance energy by using light emitted from hydrogen plasma to transmit consciousness.
Popularised in the 1970s, the idea that the very shape of a pyramid can act as a source of energy remains widely disputed despite growing evidence of its reality. That evidence is also suggesting that it may do so through resonance (where the vibration of one object is used to increase the amplitude of another that is vibrating at the same natural frequency). The Great Pyramid of Egypt is arguably the most well known pyramid structure in the world and might be expected to provide some of the best evidence for this ability. We were not surprised therefore by a report in 2018 of research using 3D modelling of the Great Pyramid that found that it could have resonant properties when interacting with external electromagnetic waves of radio frequency.</t>
  </si>
  <si>
    <t xml:space="preserve">Dr Philip Jamieson is a retired former academic and researcher who now pursues his interests in ancient cultures, mythology, animal welfare, spirituality and the environment. Widely published, he has contributed to numerous journals and magazines, amongst them Ancient-Origins.net and New Dawn. Based in Brisbane, Australia, he has been a frequent traveller in pursuit of his quest for greater understanding. To read more of Philip's writing, visit his blog sites: www.innerscribe.home.blog and www.mybitesizecredo.wordpress.com.
Marianne Schmidt is an educator, support worker, community volunteer, mother and former IT professional based in Sydney, Australia. She holds a Bachelor of Science and Masters of Business Administration and is also a qualified life coach. She has previously contributed to Ancient Origins and New Dawn. Her interests include ancient history, mythology, astrology, reincarnation, the occult, science, psychology and the environment. Her blogs can be found at www.starburstwisdom.wordpress.com and www.enlightenedtransformation.wordpress.com. </t>
  </si>
  <si>
    <t>Original site source: https://nexusmagazine.com/product/nexus-vol-29-no-5-august-september-2022/?v=79cba1185463
Jamieson and Schmidt's previous contributions to NEXUS, "The Memory of Water" and "Reincarnation: Fact or Fiction?", appeared in volume 29, number 3 (April–May 2022) and volume 28, number 5 (August–September 2021) respectively</t>
  </si>
  <si>
    <t>Vol 28 - No. 4 - Magellan_and_the_Giants_Antonio_Pigafettas_1520_Nexus_magazine_Issue_June–July_2021.pdf</t>
  </si>
  <si>
    <t>https://avalonlibrary.net/Nexus_Magazine_articles/Vol%2028%20-%20No.%204%20-%20Magellan_and_the_Giants_Antonio_Pigafettas_1520_Nexus_magazine_Issue_June%96July_2021.pdf</t>
  </si>
  <si>
    <t>Original site source: https://nexusmagazine.com/product-category/downloadable-magazines-articles/individual-article-downloads/volume-28-individual-article-downloads-for-2021/vol-28-no-4/?v=79cba1185463</t>
  </si>
  <si>
    <t>Author/s: Antonio Pigafetta
Publication: Nexus Magazine
Issue: Vol 28, No. 4 - page/s 65-70
Title: Magellan and the Giants
Date: June - July 2021
Antonio Pigafetta's account of Magellan's voyage around the world in 1520. A series of extracts from the translated journals of Antonio Pigafetta. The extracts describe the many weeks of interactions between Magellan, the crew and 11–12-foot-tall giants. We pick up after the fleet has successfully crossed the Atlantic Ocean, and have arrived in Rio de Janeiro. 
(Source: The First Voyage Round the World by Antonio Pigafetta, translated by Lord Stanley of Alderley, Published in London, UK, in 1874, WikiSource.org)</t>
  </si>
  <si>
    <t>Antonio Pigafetta</t>
  </si>
  <si>
    <t xml:space="preserve">Antonio Pigafetta belonged to a rich family from the city of Vicenza in northeast Italy. In his youth he studied astronomy, geography and cartography. He then served on board the ships of the Knights of Rhodes at the beginning of the 16th century. Until 1519, he accompanied the papal nuncio, Monsignor Francesco Chieregati, of Spain. Pigafetta heard of Magellan's planned expedition and decided to join, accepting the title of supernumerary. During the voyage, Pigafetta collected extensive data concerning the geography, climate, flora, fauna and the native inhabitants of the places that the expedition visited. His meticulous notes proved invaluable to future explorers and cartographers, mainly due to his inclusion of nautical and linguistic data. Pigafetta was wounded on Mactan in the Philippines, where
Magellan was killed in April 1521. He recovered and was among the 18 who accompanied Juan Sebastián Elcano on board the Victoria on the return voyage to Spain. </t>
  </si>
  <si>
    <t>Vol 15 - No. 2 - Reflections_on_Worlds_Before_Our_Own_Brad_Steiger_2007_Nexus_magazine_Issue_Feb–March_2008.pdf</t>
  </si>
  <si>
    <t>https://avalonlibrary.net/Nexus_Magazine_articles/Vol%2015%20-%20No.%202%20-%20Reflections_on_Worlds_Before_Our_Own_Brad_Steiger_2007_Nexus_magazine_Issue_Feb%96March_2008.pdf</t>
  </si>
  <si>
    <t>Author/s: Brad Steiger
Publication: Nexus Magazine
Issue: Vol 15, No. 2 - page/s 59-62
Title: Reflections On Worlds Before Our Own
Date: February - March 2008
Anomalous artifacts that tell of a much older date for human origins, and vitrified stone structures showing evidence of ancient nuclear wars, still defy established interpretations. Anomalous evidence, from human artifacts found in ancient strata to sand and stone structures vitrified by intense heat, suggestive of prehistoric nuclear war, cannot be explained by established interpretations of human origins. Rock engravings, which may be as old as 60 million years, depict in step-by-step illustrations an entire heart-transplant operation and a Caesarean section.
Perhaps the most potentially mind-boggling evidence of an advanced prehistoric technology that might have blown away its parent-culture is to be found in those sites which ostensibly bear mute evidence of prehistoric nuclear warfare.</t>
  </si>
  <si>
    <t>Brad Steiger</t>
  </si>
  <si>
    <t>Brad Steiger, born in Fort Dodge, Iowa in 1936, has been writing on themes including the phenomenal and paranormal worlds, prehistoric mysteries, spirituality and UFOs since 1956 and now has more than 2,000 articles and 165 books (some co-authored with his wife Sherry Hansen Steiger) to his credit. Brad Steiger has appeared on a variety of TV and radio programs, been interviewed for numerous press articles, scripted feature films and written biographies as well as inspirational and fiction works. The syndicated television series Could It Be A Miracle? featured Brad and Sherry in 22 episodes. Steiger's Worlds Before Our Own (which includes his new foreword for this 2007 edition), his newest book Shadow World: True Encounters with Beings from the Darkside (2007) and other titles including Conspiracies and Secret Societies: The Complete Dossier (2006; co-written with Sherry Hansen Steiger) and Real Ghosts, Restless Spirits, and Haunted Places (2003) are available from Amazon.com. 
For more information or to contact the author, go to the website http://www.bradandsherry.com</t>
  </si>
  <si>
    <t>Original site source: https://nexusmagazine.com/product/reflections-on-worlds-before-our-own/?v=79cba1185463
Also, from here (Source: The Canadian , 31 December 2007, http://www.agoracosmopolitan.com/home/Frontpage/2007/12/31/02061.html)</t>
  </si>
  <si>
    <t>Original site source: https://nexusmagazine.com/product/nexus-vol-15-no-1/?v=79cba1185463</t>
  </si>
  <si>
    <t>Vol 15 - No. 1 - The_Mystery_of_the_Olmec_Civilisation_David_Hatcher_Childress_2007_Nexus_magazine_Issue_Dec–Jan_2008.pdf</t>
  </si>
  <si>
    <t>https://avalonlibrary.net/Nexus_Magazine_articles/Vol%2015%20-%20No.%201%20-%20The_Mystery_of_the_Olmec_Civilisation_David_Hatcher_Childress_2007_Nexus_magazine_Issue_Dec%96Jan_2008.pdf</t>
  </si>
  <si>
    <t>Author/s: David Hatcher Childress
Publication: Nexus Magazine
Issue: Vol 15, No. 1 - page/s 57-61
Title: The Mystery of the Olmec Civilisation
Date: Dec 2007 - Jan 2008
The Olmecs, who pre-dated the Maya, left behind artifacts featuring images of Africans, Orientals and Europeans, suggestive of wide-ranging contact between many cultures via transoceanic travel. Not until a special meeting in Mexico City in 1942 was the matter largely settled that the Olmecs pre-dated the Maya.</t>
  </si>
  <si>
    <t>David Hatcher Childress</t>
  </si>
  <si>
    <t>David Hatcher Childress is an independent researcher, explorer and author of over a dozen books on subjects as diverse as
alternative archaeology and frontier science, published by his company Adventures Unlimited Press based in Kempton, Illinois,
USA. This article is extracted/edited from his latest book The Mystery of the Olmecs (reviewed in NEXUS 14/06). For more
information, visit http://www.adventuresunlimitedpress.com and also the World Explorers Club website at http://wexclub.com.</t>
  </si>
  <si>
    <t>Original site source: Source: https://nexusmagazine.com/product/nexus-vol-27-no-1-october-november-2019/?v=79cba1185463</t>
  </si>
  <si>
    <t>https://avalonlibrary.net/Nexus_Magazine_articles/Vol%2027%20-%20No.%201%20-%20Underground_Cities_of_Ancient_Turkey_Karen_Mutton_2019_Nexus_magazine_Issue_Dec%96Jan_2020.pdf</t>
  </si>
  <si>
    <t>Vol 27 - No. 1 - Underground_Cities_of_Ancient_Turkey_Karen_Mutton_2019_Nexus_magazine_Issue_Dec–Jan_2020.pdf</t>
  </si>
  <si>
    <t>Author/s: Karen Mutton
Publication: Nexus Magazine
Issue: Vol 27, No. 1 - page/s 58-63
Title: Underground Cities of Ancient Turkey
Date: Dec 2019 - Jan 2020
Karen Mutton reports on the ancient underground cities of Cappadocia, used to house thousands of occupants in times of warfare and invasion, and which included stables, cellars, churches and more. Recently more underground discoveries have been made.</t>
  </si>
  <si>
    <t>Karen Mutton</t>
  </si>
  <si>
    <t>CHEMIS</t>
  </si>
  <si>
    <t>Electrochemistry</t>
  </si>
  <si>
    <t>CHEMEL</t>
  </si>
  <si>
    <t>Cold Fusion</t>
  </si>
  <si>
    <t>COLDFU</t>
  </si>
  <si>
    <t>Climate Change</t>
  </si>
  <si>
    <t>SCIENV</t>
  </si>
  <si>
    <t>Environmental Science</t>
  </si>
  <si>
    <t>ENVT</t>
  </si>
  <si>
    <t>Climate agenda politics</t>
  </si>
  <si>
    <t>POLCAP</t>
  </si>
  <si>
    <t>SPRT</t>
  </si>
  <si>
    <t>Afterlife</t>
  </si>
  <si>
    <t>AFTERL</t>
  </si>
  <si>
    <t>SCIASE</t>
  </si>
  <si>
    <t>Afterlife research</t>
  </si>
  <si>
    <t>RESAFT</t>
  </si>
  <si>
    <t>Forensic Anthropology</t>
  </si>
  <si>
    <t>Biological transmutation</t>
  </si>
  <si>
    <t>TRABIO</t>
  </si>
  <si>
    <t>CHANGC</t>
  </si>
  <si>
    <t>PAL.ARCH.SITEA-MAGAZI-PDF-0000001-COPPENSNEXUS2007</t>
  </si>
  <si>
    <t>PAL.PNOR.CROPC-MAGAZI-PDF-0000001-THOMASNEXUS2018</t>
  </si>
  <si>
    <t>PAL.HIST.CIVILL-MAGAZI-PDF-0000001-COPPENSNEXUS2006</t>
  </si>
  <si>
    <t>PAL.PHYS.GEOMAG-MAGAZI-PDF-0000001-SLUIJSNEXUS2022</t>
  </si>
  <si>
    <t>PAL.HIST.SITEM-MAGAZI-PDF-0000002-NEWMANNEXUS2022</t>
  </si>
  <si>
    <t>PAL.ARCH.SITEM-MAGAZI-PDF-0000002-FORTINEXUS2019</t>
  </si>
  <si>
    <t>PAL.GEOL.TECHAN-MAGAZI-PDF-0000001-STEIGERNEXUS2008</t>
  </si>
  <si>
    <t>PAL.HIST.CIVILA-MAGAZI-PDF-0000004-CHILDRESSNEXUS2007</t>
  </si>
  <si>
    <t>PAL.ANTHRO.CIVILA-MAGAZI-PDF-0000001-MUTTONNEXUS2019</t>
  </si>
  <si>
    <t>PAL.PNOR.CLOSEE-MAGAZI-PDF-0000002-MCMURRAYNEXUS2021</t>
  </si>
  <si>
    <t>Climate Science</t>
  </si>
  <si>
    <t>SCICLI</t>
  </si>
  <si>
    <t>Science &amp; Spirituality</t>
  </si>
  <si>
    <t>SCSP</t>
  </si>
  <si>
    <t>PAL.SCSP.SITEM-MAGAZI-PDF-0000001-JAMIESONNEXUS2022</t>
  </si>
  <si>
    <t>Naturopathic medicine</t>
  </si>
  <si>
    <t>MEDNAT</t>
  </si>
  <si>
    <t>Marine Ecology</t>
  </si>
  <si>
    <t>ECOMAR</t>
  </si>
  <si>
    <t>PAL.HIST.VOYAGE-MAGAZI-PDF-0000003-MAGELLANNEXUS2021</t>
  </si>
  <si>
    <t>LIVESP</t>
  </si>
  <si>
    <t xml:space="preserve">Past Life </t>
  </si>
  <si>
    <t>Pythagorean Tradition</t>
  </si>
  <si>
    <t>TRADPY</t>
  </si>
  <si>
    <t>Genetic Engineering</t>
  </si>
  <si>
    <t>ENGGEN</t>
  </si>
  <si>
    <t>Hydraulic fracturing</t>
  </si>
  <si>
    <t>HYDRAF</t>
  </si>
  <si>
    <t>Neurochemistry</t>
  </si>
  <si>
    <t>CHEMNE</t>
  </si>
  <si>
    <t>Bioelectrography</t>
  </si>
  <si>
    <t>BIOELE</t>
  </si>
  <si>
    <t>CHEM</t>
  </si>
  <si>
    <t>ORMUS elements</t>
  </si>
  <si>
    <t>ORMUSE</t>
  </si>
  <si>
    <t>Vol 28 - No. 3 - Biological_Transmutations_Jean-Paul_Biberian_2015-2021_Nexus_magazine_Issue_April–May_2021.pdf</t>
  </si>
  <si>
    <t>https://avalonlibrary.net/Nexus_Magazine_articles/Vol%2028%20-%20No.%203%20-%20Biological_Transmutations_Jean-Paul_Biberian_2015-2021_Nexus_magazine_Issue_April%96May_2021.pdf</t>
  </si>
  <si>
    <t>Author/s: Jean-Paul Biberian
Publication: Nexus Magazine
Issue: Vol 28, No. 3 - page/s 59-63
Title: Biological Transmutations
Date: April - May 2021
Jean-Paul Biberian looks at biological transmutations and the connection with low-energy nuclear reactions, emphasising that further study is of vital importance.
Over the past two centuries a large number of experiments with animals, seeds and bacteria have demonstrated that biology is not only a chemical process, but also a nuclear one. It has been demonstrated that some minerals transmute into other minerals. With the development of lowenergy nuclear reactions (cold fusion), this topic is back in the scientific agenda. Very few scientists work in this field, but its importance is such that its further development is crucial.
At the end of the 18th century Antoine Lavoisier demonstrated that chemical elements cannot be created nor destroyed. He performed a number of chemical experiments showing that various elements can combine with each other, but without any change in their elemental compositions. This was the credo of science until the discovery of radioactivity at the end of the 19th century and later artificial radioactivity. However, for everyone now, it is out of the question that nuclear reactions can occur outside the nuclear world of radioactivity and high-energy physics. The announcement by Stanley Pons and Martin Fleischmann1 in 1989 that it was possible to produce nuclear reactions at ambient temperature by electrochemistry reopened the door of biological transmutations. The work of several pioneers has been totally ignored by the scientific community as their observations were against the known laws of physics. Fortunately, Vysotskii and Kornilova, have now shown with modern spectroscopic techniques transmutation with bacteria. I myself have been convinced of the reality of the phenomenon thanks to experiments showing that transmutations occur in seeds and bacteria.</t>
  </si>
  <si>
    <t>Jean-Pual Biberian</t>
  </si>
  <si>
    <t>A physics professor at the University of Aix-Marseille, Jean-Paul Biberian has authored more than 80 research papers in the field of surface science and low-energy nuclear reactions (LENR). He is the editor-in-chief of the peer-reviewed journal devoted to LENR, the
Journal of Condensed Matter Nuclear Science. Dr Biberian received the Preparata medal in 2016. This article was extracted with permission from Professor Biberian's published articles, "Biological Transmutations" from Current Science, Vol. 108, No. 4; 25 February 2015; and "Biological Transmutations: Historical Perspective" from J. Condensed Matter Nucl. Sci. 7 (2012) 11-25 and includes information from the website https://tinyurl.com/ybn867sy. Biberian can be contacted via his websites, http://cryofusion.org
and www.jeanpaulbiberian.net</t>
  </si>
  <si>
    <t>Vol 29 - No. 5 - Climate_Change_Priorities_Charles_N_Pope_2022_Nexus_magazine_Issue_Aug–Sept_2022.pdf</t>
  </si>
  <si>
    <t>https://avalonlibrary.net/Nexus_Magazine_articles/Vol%2029%20-%20No.%205%20-%20Climate_Change_Priorities_Charles_N_Pope_2022_Nexus_magazine_Issue_Aug%96Sept_2022.pdf</t>
  </si>
  <si>
    <t>Original site source: https://nexusmagazine.com/product/volume-28-number-3-downloadable/?v=79cba1185463</t>
  </si>
  <si>
    <t>Original site source: https://nexusmagazine.com/product/nexus-vol-29-no-5-august-september-2022/?v=79cba1185463</t>
  </si>
  <si>
    <t>Charles N. Pope</t>
  </si>
  <si>
    <t>Author/s: Charles N. Pope (with Christopher Woodyard)
Publication: Nexus Magazine
Issue: Vol 29, No. 5 - page/s 31-37
Title: Climate Change Priorities
Date: August - September 2022
Earth has historically cooled itself when required, note Charles N. Pope and Christopher Woodyard in this expos , also revealing recent findings about local climate change and how pole shifts in history affected world climate in ways not previously acknowledged.</t>
  </si>
  <si>
    <t>Charles N. Pope is a career DoD Simulation Engineer with experience as an Office of Naval Research (ONR) Project Lead. He is the author of ten books, including A Twisted History: Genesis and the Cosmos. See https://tinyurl.com/bdz4am7u for more.
Christopher Woodyard is an artist and cryptocurrency/NFT advocate (visit his NFT art gallery at https://tinyurl.com/2p9x6x89), a poet, musician and Web3 programmer, as well as content contributor at the Stanford Daily (https://stanforddaily.com/). He is
the author of Life of a Line. To find out more, visit https://tinyurl.com/y22z4m4c</t>
  </si>
  <si>
    <t>Vol 27 - No. 1 - Climate_and_the_Money_Trail_F_William_Engdahl_2019_Nexus_magazine_Issue_Dec–Jan_2020.pdf</t>
  </si>
  <si>
    <t>https://avalonlibrary.net/Nexus_Magazine_articles/Vol%2027%20-%20No.%201%20-%20Climate_and_the_Money_Trail_F_William_Engdahl_2019_Nexus_magazine_Issue_Dec%96Jan_2020.pdf</t>
  </si>
  <si>
    <t>F. William Engdahl</t>
  </si>
  <si>
    <t>F. William Engdahl is a strategic risk consultant and lecturer, and holds a degree in politics from Princeton University. He is a bestselling author on oil and geopolitics and authored the articles "The Looming Shale Gas Fracking Disaster" and "Seeds of Destruction: The Monsanto GMO Whitewash" which appeared in NEXUS volume 20, number 4 (June–July 2013) and volume 20, number 3 (April–May 2013) respectively. This article originally appeared at the website NEO: New Eastern Outlook at https://tinyurl.com/yycpw25o.</t>
  </si>
  <si>
    <t>Original site source: https://nexusmagazine.com/product/volume-27-number-1-downloadable/?v=79cba1185463</t>
  </si>
  <si>
    <t>PAL.SPRT.ASTRAL-MAGAZI-PDF-0000001-MONROENEXUS2012</t>
  </si>
  <si>
    <t>Vol 19 - No. 2 - Far_Journeys_the_Mystery_of_Loosh_Robert_A_Monroe_1985_Nexus_magazine_Issue_Feb–March_2012.pdf</t>
  </si>
  <si>
    <t>https://avalonlibrary.net/Nexus_Magazine_articles/Vol%2019%20-%20No.%202%20-%20Far_Journeys_the_Mystery_of_Loosh_Robert_A_Monroe_1985_Nexus_magazine_Issue_Feb%96March_2012.pdf</t>
  </si>
  <si>
    <t>Robert Monroe is regarded as a modern pioneer and explorer of the nonphysical realms using out-of-body or "astral" travel. His first book on the subject (Journeys out of the Body) was published in 1971, and Monroe treated it in quite a methodical and almost "geographical" manner.</t>
  </si>
  <si>
    <t>Original site source: https://nexusmagazine.com/product/nexus-vol-19-no-2/?v=79cba1185463
Extracted and edited from chapter 12 of his book 'Far Journeys' (Main Street Books, Doubleday, New York, 1985, ISBN 0-385-23182-2)</t>
  </si>
  <si>
    <t>Robert A. Monroe</t>
  </si>
  <si>
    <t>Author/s: Robert A. Monroe
Publication: Nexus Magazine
Issue: Vol 19, No. 2 - page/s 57-61
Title: Far Journeys: The Mystery of Loosh
Date: February - March 2012
In one of his many out-of-body travels, visionary researcher Robert Monroe came across the story of Loosh cultivating and harvesting, and was shocked to discover how humans and our emotional energies may fit into the cosmic food chain.
The extract you are about to read is the "travel brochure" description given to various nonphysical tourists who visit Earth while on their own cruise of curious sites of the omniverse. This extract picks up after a discussion between Monroe and one of these nonphysical "tourists" ("BB") results in Monroe asking to be shown how Earth is described in their travel brochure.
However, these nonphysical brochures are not "read"; instead, they are "experienced" or "felt" or "witnessed".
A couple of Monroe's terms in this extract need clarifying: "CLICK!" means "change consciousness", and "ident" signifies "a mental name or 'address'". Note that this extract on Earth's "history and purpose" only takes you to the point where conscious, sentient, male and female humans come into existence. It does not describe the rise of civilisations or human history.</t>
  </si>
  <si>
    <t>Author/s: F. William Engdahl
Publication: Nexus Magazine
Issue: Vol 27, No. 1 - page/s 23-26
Title: Climate and the Money Trail
Date: December 2019 - January 2020
F. William Engdahl reveals influential players in the climate change movement such as Al Gore, institutional investors and multinational corporations are steering the agenda and are set to benefit most.
The links between the world's largest financial groups, central banks and global corporations to the current push
for a radical climate strategy to abandon the fossil fuel economy in favour of a vague, unexplained Green economy, it seems, is less about genuine concern to make our planet a clean and healthy environment to live. Rather it is an agenda, intimately tied to the UN Agenda 2030 for "sustainable" economy, to develop literally trillions of dollars in new wealth for the global banks and financial giants who constitute the real powers that be.</t>
  </si>
  <si>
    <t>Vol 28 - No. 1 - Life_Beyond_Death_Mark_Pitstick_2020_Nexus_magazine_Issue_Dec–Jan_2021.pdf</t>
  </si>
  <si>
    <t>https://avalonlibrary.net/Nexus_Magazine_articles/Vol%2028%20-%20No.%201%20-%20Life_Beyond_Death_Mark_Pitstick_2020_Nexus_magazine_Issue_Dec%96Jan_2021.pdf</t>
  </si>
  <si>
    <t>Mark Pitstick</t>
  </si>
  <si>
    <t>PAL.SCSP.RESAFT-MAGAZI-PDF-0000002-PITSTICKNEXUS2021</t>
  </si>
  <si>
    <t>Mark Pitstick, MA, DC, has over forty years' experience and training in hospitals, pastoral counselling settings, mental health centres and private practice. His training includes a premedical degree, graduate theology/pastoral counselling studies, masters in clinical psychology, and doctorate in chiropractic health care. Mark is certified in Past Life Regression therapy by Brian Weiss, MD and the Facilitated After-Death Contact technique by Raymond Moody, MD. He is a board member for a bereaved parents group, Helping Parents Heal, writes the Q&amp;A for their newsletters, and started two groups (www.helpingparentsheal.info). He is also the director
of education for Eternea.org, an organisation that merges science and spirituality. For more, visit soulproof.com and https://tinyurl.com/lt4gvmk</t>
  </si>
  <si>
    <t>Original site source: https://nexusmagazine.com/product/nexus-vol-28-no-1-december-2020-january-2021/?v=79cba1185463</t>
  </si>
  <si>
    <t>Author/s: Mark Pitstick
Publication: Nexus Magazine
Issue: Vol 28, No. 1 - page/s 71-74
Title: Life Beyond Death: Scientific evidence that bodily death is NOT the end of life
Date: December 2020 - January 2021
Mark Pitstick cites evidence collected by research scientists, clinicians and firsthand experiences of near-death, spirit communication technology, authentic mediums and more to conclude that findings are consistent with the living soul hypothesis.
A growing body of clinical and scientific evidence from respected scientists, university professors, and physicians now clearly indicates that no one really dies. In addition, many people report empirical data—based on firsthand experience—that adds to the evidence for this conclusion. Gary E. Schwartz, PhD, is the director of the University of Arizona's Laboratory for Advances in Consciousness and Health. A former assistant professor at Harvard and tenured professor at Yale, he stated in the book we coauthored, Greater Reality Living: "Speaking as a scientist, I am now 99.9 per cent certain that life continues after bodily death."</t>
  </si>
  <si>
    <t>Vol 29 - No. 4 - Geomagnetic_Fields_Cosmic_Rays_and_Yellow_Fever_Jiangwen_Qu_and_Chandra_Wickramasinghe_2018-2022_Nexus_magazine_Issue_June–July_2022.pdf</t>
  </si>
  <si>
    <t>INFECT</t>
  </si>
  <si>
    <t>https://avalonlibrary.net/Nexus_Magazine_articles/Vol%2029%20-%20No.%204%20-%20Geomagnetic_Fields_Cosmic_Rays_and_Yellow_Fever_Jiangwen_Qu_and_Chandra_Wickramasinghe_2018-2022_Nexus_magazine_Issue_June%96July_2022.pdf</t>
  </si>
  <si>
    <t>Jiangwen Qu is from the Department of Infectious Disease Control, Tianjin Centers for Disease Control and Prevention, China.
N. Chandra Wickramasinghe is attached to both the Buckingham Centre for Astrobiology, University of Buckingham, UK and Sri Lanka
Centre for Astrobiology, University of Ruhuna, Sri Lanka.</t>
  </si>
  <si>
    <t>Astrobiology</t>
  </si>
  <si>
    <t>BIOAST</t>
  </si>
  <si>
    <t>Jiangwen Qu/N. Chandra Wickramasinghe</t>
  </si>
  <si>
    <t xml:space="preserve">Original site source: https://nexusmagazine.com/product/nexus-vol-29-no-4-june-july-2022/?v=79cba1185463
</t>
  </si>
  <si>
    <t>Allopathic medicine</t>
  </si>
  <si>
    <t>MEDALL</t>
  </si>
  <si>
    <t>Geoscience</t>
  </si>
  <si>
    <t>GEOSCI</t>
  </si>
  <si>
    <t>SCIE</t>
  </si>
  <si>
    <t>GEOS</t>
  </si>
  <si>
    <t>Infectious diseases</t>
  </si>
  <si>
    <t>PAL.GEOS.INFECT-MAGAZI-PDF-0000001-QUNEXUS2022</t>
  </si>
  <si>
    <t>Author/s: Jiangwen Qu/N. Chandra Wickramasinghe
Publication: Nexus Magazine
Issue: Vol 29, No. 4 - page/s 54-55
Title: Geomagnetic Fields, Cosmic Rays and Yellow Fever
Date: June - July 2022
Jiangwen Qu and Nalin Chandra Wickramasinghe examine evidence to suggest that a lowering of the geomagnetic field strength and a consequent sudden increase of cosmic rays in Mexico in 2015 were associated with the yellow fever outbreak in Brazil.
Extracted:
In the following article we have examined a possible connection between an episode of weakened geomagnetic field and outbreaks of geographically localised epidemics of Yellow Fever that occurred in 2015. We have argued that an already circulating yellow fever virus suffered an increase in mutation rate due to an enhanced flux of galactic cosmic rays penetrating the weakened field to reach the surface. This highlights a far more significant connection that exists between cosmic bacteria and viruses, "space weather" in the immediate environment outside the Earth, and life on the planet.</t>
  </si>
  <si>
    <t>PAL.HEAL.MEDNAT-MAGAZI-PDF-0000001-MORINGANEXUS2018</t>
  </si>
  <si>
    <t>https://avalonlibrary.net/Nexus_Magazine_articles/Vol%2025%20-%20No.%206%20-%20Moringa_the_Miracle_Tree_of_India_L_Gopalakrishnan_Kruthi_Doriya_D_Santhosh_Kumar_2016_Nexus_magazine_Issue_Oct%96Nov_2018.pdf</t>
  </si>
  <si>
    <t>Author/s: Lakshmipriya Gopalakrishnan/Kruthi Doriya/Devarai Santhosh Kumar
Publication: Nexus Magazine
Issue: Vol 25, No. 6 - page/s 15-19
Title: Moringa: the "miracle" tree of India
Date: October - November 2018
Every part of the moringa tree is suitable for either nutritional or commercial purposes. This journal article outlines the nutritive and medicinal properties of this truly “super” food.
Moringa oleifera, belonging to the family of Moringaceae, is an effective remedy for malnutrition. Moringa is rich in nutrition owing to the presence of a variety of essential phytochemicals present in its leaves, pods and seeds. In fact, moringa is said to provide seven times more vitamin C than oranges, 10 times more vitamin A than carrots, 17 times more calcium than milk, nine times more protein than yoghurt, 15 times more potassium than bananas and 25 times more iron than spinach1. About six spoonfuls of leaf powder can meet a woman's daily iron and calcium requirements during pregnancy.</t>
  </si>
  <si>
    <t>Lakshmipriya Gopalakrishnan/Kruthi Doriya/Devarai Santhosh Kumar</t>
  </si>
  <si>
    <t>Vol 29 - No. 3 - Ocean_Antenna_Grids_and_Underwater_Wireless_Technology_Greg_Fredericks_2022_Nexus_magazine_Issue_April–May_2022.pdf</t>
  </si>
  <si>
    <t>https://avalonlibrary.net/Nexus_Magazine_articles/Vol%2029%20-%20No.%203%20-%20Ocean_Antenna_Grids_and_Underwater_Wireless_Technology_Greg_Fredericks_2022_Nexus_magazine_Issue_April%96May_2022.pdf</t>
  </si>
  <si>
    <t>Greg Fredericks</t>
  </si>
  <si>
    <t>Author/s: Greg Fredericks
Publication: Nexus Magazine
Issue: Vol 29, No. 3 - page/s 47-52
Title: Ocean Antenna Grids and Underwater Wireless Technology
Date: April - May 2022
Greg Fredericks shares concerns for the future of the world’s marine environment due to the unmonitored rapid deployment of ocean antenna grids, underwater wireless technology and the effect noise and EMF pollution could have on marine wildlife.
Sea Shepherd has stated that the new technological wireless transmitter assault dwarfs all previous noise pollution in its scope and magnitude. Further investigations show ionising radiation generates free radical oxidation as it passes through living tissues. These tissue interactions cause DNA damage which lead to mutagenic cells including cancer.</t>
  </si>
  <si>
    <t>Greg Fredericks has been practising naturopathic medicine since receiving a doctorate degree in 1987 and has worked with some of the world's leading biologists and scientists. He believes people can be empowered to take control of their own health and longevity if they are given the proper blueprint. He has contributed many articles to NEXUS Magazine in recent years on topics such as cannabis alchemy, the CMAH alien gene code, lectins, the microbiome, nagalase and cancer. He appeared at the 2014 NEXUS Conference and his books, Alternative and Integrative Oncology and Darkfield Warriors were reviewed in NEXUS 25/05 and 20/03 respectively. Fredericks is an executive board member of the Complementary Medicine Association of Australia (CMA) and a member of the American Naturopathic Medical Association (ANMA) and he presented at the ANMA Convention in Las Vegas Nevada in August 2019. For more information visit gregfredericksnaturopath.com.</t>
  </si>
  <si>
    <t>Original site source: https://nexusmagazine.com/product/nexus-vol-29-no-3-april-may-2022/?v=79cba1185463</t>
  </si>
  <si>
    <t>PAL.SPRT.LIVESP-MAGAZI-PDF-0000002-EATONNEXUS2019</t>
  </si>
  <si>
    <t>Past Life</t>
  </si>
  <si>
    <t>Author/s: Barry Eaton
Publication: Nexus Magazine
Issue: Vol 26, No. 5 - page/s 65-69
Title: Past Lives Unveiled
Date: August - September 2019
This excerpt from Barry Eaton’s 2019 book "Past Lives Unveiled" discusses the gifts we can receive from learning about our past lives. Recall can assist in overcoming obstacles and phobias, and resolve relationship issues, helping us live in the moment and work on soul development. The knowledge of how we lived before can help us overcome present obstacles, rationalise phobias, understand emotional blockages and resolve certain relationship issues.</t>
  </si>
  <si>
    <t>Barry Eaton</t>
  </si>
  <si>
    <t>Barry Eaton originally trained as an actor in Sydney, Australia, but his career focus was mainly in radio and television as a presenter with the ABC and commercial radio stations. He has run his own media consultancy and video production company and taught business writing. Eaton is currently a trainer in presentation and media skills and also works as a freelance voice-over artist, MC and conference presenter. He has presented on the afterlife at NEXUS Conferences and was MC at the 2018 Secret History of Australia event. An internationally published author, his books include the bestseller Afterlife: Uncovering The Secrets of Life After Death, No Goodbyes and also The Joy of Living, co-written with his partner Anne Morjanoff, which tells the story of healing from cancer by combining complimentary and spiritual healing with mainstream medicine (see NexusMagazine.com). Barry's internet radio program RadioOutThere.com, now in its 17th year, specialises in metaphysical, alternative and spiritual themes and enjoys a global audience.</t>
  </si>
  <si>
    <t>https://avalonlibrary.net/Nexus_Magazine_articles/Vol%2026%20-%20No.%205%20-%20Past_Lives_Unveiled_Barry_Eaton_2019_Nexus_magazine_Issue_Aug%96Sept_2019.pdf</t>
  </si>
  <si>
    <t>Vol 26 - No. 5 - Past_Lives_Unveiled_Barry_Eaton_2019_Nexus_magazine_Issue_Aug–Sept_2019.pdf</t>
  </si>
  <si>
    <t>Original site source: https://nexusmagazine.com/product/nexus-vol-26-no-5-august-september-2019/?v=79cba1185463
This article is an extract from the book Past Lives Unveiled: Discover How Consciousness Moves Between Lives, available at NexusMagazine.com. Also see review in NEXUS vol. 26, no. 4, June–July 2019</t>
  </si>
  <si>
    <t>Vol 28 - No. 6 - Pythagoras_Suppressed_Matthew_Ehret_2021_Nexus_magazine_Issue_Oct–Nov_2021.pdf</t>
  </si>
  <si>
    <t>https://avalonlibrary.net/Nexus_Magazine_articles/Vol%2028%20-%20No.%206%20-%20Pythagoras_Suppressed_Matthew_Ehret_2021_Nexus_magazine_Issue_Oct%96Nov_2021.pdf</t>
  </si>
  <si>
    <t>Matthew Ehret</t>
  </si>
  <si>
    <t>Author/s: Matthew Ehret
Publication: Nexus Magazine
Issue: Vol 28, No. 6 - page/s 59-67
Title: Pythagoras Suppressed
Date: October - November 2021
Matthew Ehret challenges the standard models of science, noting that a revival of the suppressed Pythagorean Tradition is needed as an antidote to the cult of scientism which has permeated thinking during the current age and stifled creative thinking.</t>
  </si>
  <si>
    <t>Matthew Ehret is a journalist and co-founder of the Rising Tide Foundation. He is the Editor-in-Chief of Canadian Patriot Review, Senior Fellow at the American University of Moscow and BRI Expert for Tactical Talk. He has authored scientific articles with 21st Century Science and Technology, Principia Scientifica and his previous contributions to NEXUS Magazine include: "In Defence of Carbon Dioxide" in volume 28, number 5 (Aug–Sept 2021), "The Great Reset Architects", in volume 28, number 3 (Apr–May 2021), "Rediscovering Our Living Universe" in volume 28, number 1 (Dec 2020–Jan 2021), "The Sabotage of Science" in volume 27, number 5 (Aug–Sept 2020), "Electromagnetic Wave Therapy: Potential for COVID19?", "The Plasma Universe" (Science News), both volume 27, number 4 (Jun–Jul 2020) and "Mackinder vs China's New Silk Road", volume 26, number 1 (Dec 2018–Jan 2019). Ehret can be reached at matt.ehret@tutamail.com</t>
  </si>
  <si>
    <t>Original site source: https://nexusmagazine.com/product/volume-28-number-6-downloadable/?v=79cba1185463</t>
  </si>
  <si>
    <t>PAL.SCSP.TRADPY-MAGAZI-PDF-0000003-EHRETNEXUS2021</t>
  </si>
  <si>
    <t>PAL.BIOL.ENGGEN-MAGAZI-PDF-0000001-LENDMANNEXUS2008</t>
  </si>
  <si>
    <t>Vol 15 - No. 2 - Sowing_the_Seeds_of_Destruction_Part_1_of_2_Stephen_Lendman_2008_Nexus_magazine_Issue_Feb–March_2008.pdf</t>
  </si>
  <si>
    <t>https://avalonlibrary.net/Nexus_Magazine_articles/Vol%2015%20-%20No.%202%20-%20Sowing_the_Seeds_of_Destruction_Part_1_of_2_Stephen_Lendman_2008_Nexus_magazine_Issue_Feb%96March_2008.pdf</t>
  </si>
  <si>
    <t>Stephen Lendman</t>
  </si>
  <si>
    <t>Original site source: https://nexusmagazine.com/product-category/downloadable-magazines-articles/individual-article-downloads/volume-15-individual-articles-downloads-for-2008/vol-15-no-2-downloads-volume-15-individual-articles-downloads-for-2008/?v=79cba1185463</t>
  </si>
  <si>
    <t>Author/s: Stephen Lendman
Publication: Nexus Magazine
Issue: Vol 15, No. 2 - page/s 11-16
Title: Sowing The Seeds of Destruction - Part 1 of 2
Date: February - March 2008
This review of Bill Engdahl’s book shows how the Green Revolution laid the groundwork for the Gene Revolution and allowed a handful of agribusiness giants to control our food. With Rockefeller family funding, the Green Revolution laid the groundwork for the Gene Revolution, allowing a handful of Anglo-American agribusiness giants to gain worldwide control of the food supply.
This established the principle of "substantial equivalence" as the "lynchpin of the whole GMO revolution". It was pseudoscientific mumbo-jumbo but was now law...Readers will know the type of future that Kissinger had in mind when he said in 1970: "Control oil and you control nations; control food and you control the people"
American agribusiness would later get involved through a policy of global food control. Food is power. When used to cull
the population, it's a weapon of mass destruction. This marriage masqueraded as "free market efficiency, modernization [and] feeding a malnourished world". In fact, it was nothing of the sort. This "carefully constructed network later proved crucial" to the Rockefeller strategy to "spread the use of genetically engineered crops around the world", helped along with USAID funding and CIA mischief.</t>
  </si>
  <si>
    <t>Stephen Lendman lives in Chicago and can be reached by email at lendmanstephen@sbcglobal.net. Visit his blogsite at
sjlendman.blogspot.com</t>
  </si>
  <si>
    <t>Vol 20 - No. 4 - The_Looming_Shale_Gas_Fracking_Disaster_F_William_Engdahl_2013_Nexus_magazine_Issue_June–July_2013.pdf</t>
  </si>
  <si>
    <t>https://avalonlibrary.net/Nexus_Magazine_articles/Vol%2020%20-%20No.%204%20-%20The_Looming_Shale_Gas_Fracking_Disaster_F_William_Engdahl_2013_Nexus_magazine_Issue_June%96July_2013.pdf</t>
  </si>
  <si>
    <t>Author/s: F. William Engdahl
Publication: Nexus Magazine
Issue: Vol 20, No. 4 - page/s 15-22
Title: The Looming Shale Gas Fracking Disaster
Date: June - July 2013
The short-lived US shale gas boom is about to go bust, a victim of a hyped confidence bubble and inflated estimates of recoverable reserves. Meanwhile, communities are being decimated by the environmental hazards of hydraulic fracturing.</t>
  </si>
  <si>
    <t>F. William Engdahl is an American–German journalist, author, historian, economics researcher and lecturer, born in the USA and based in Frankfurt, Germany. In addition to analysing oil geopolitics and energy issues, he has written on such topics as agriculture, the GATT, WTO, IMF, politics and economics for more than 30 years, beginning with the first oil shock and world grain crisis in the early 1970s. He has worked in New York and Europe as an independent economist and research journalist, and is a consulting political risk economist for major European banks and private investors. He is also a research associate with the Centre for Research on Globalization in Montreal, Canada. Mr Engdahl is the author of Myths, Lies and Oil Wars (2012), Gods of Money: Wall Street and the Death of the American Century (2010), Full Spectrum Dominance: Totalitarian Democracy in the New World Order (2009; see review in 16/06), Seeds of Destruction: The Hidden Agenda of Genetic Manipulation (2007), and A Century of War: Anglo-American Oil Politics and the New World Order (2004; see review in 2/20). His report on the European Parliamentary Assembly’s inquiry into the WHO’s swine flu “pandemic” scandal was published in NEXUS 17/02 Global News. His article, “Seeds of Destruction: The Monsanto GMO Whitewash”, was published in NEXUS 20/03. To access Mr Engdahl’s articles or to purchase his books, visit his websites http://www.engdahl.oilgeopolitics.net and http://www.williamengdahl.com.</t>
  </si>
  <si>
    <t>Original site source: https://nexusmagazine.com/product/volume-20-number-4-downloadable/?v=79cba1185463</t>
  </si>
  <si>
    <t>PAL.SCSP.ORMUSE-MAGAZI-PDF-0000004-TAYLORNEXUS2007</t>
  </si>
  <si>
    <t>Vol 14 - No. 2 - The_Magic_and_Mystery_of_Ormus_Elements_Roger_Taylor_2006_Nexus_magazine_Issue_Feb–March_2007.pdf</t>
  </si>
  <si>
    <t>https://avalonlibrary.net/Nexus_Magazine_articles/Vol%2014%20-%20No.%202%20-%20The_Magic_and_Mystery_of_Ormus_Elements_Roger_Taylor_2006_Nexus_magazine_Issue_Feb%96March_2007.pdf</t>
  </si>
  <si>
    <t>Author/s: Roger Taylor
Publication: Nexus Magazine
Issue: Vol 14, No. 2 - page/s 15-22
Title: Magic and Mystery of ORMUS Elements
Date: February - March 2007
Chemical elements called ORMUS with unusual antigravitic, superconductive and quantum-tunnelling properties are being used in preparations which are already providing benefits in agriculture, health and the environment. A concentrate of
special elements abundant in sea water has exciting potential in improving the soil, increasing crop yields, assisting
human and animal health, and even in combatting climate change.</t>
  </si>
  <si>
    <t>Roger Taylor</t>
  </si>
  <si>
    <t>Roger Taylor, PhD, BVSc, has a PhD in immunology and set up the UK Medical Research Council's Immunobiology Research Group at the
University of Bristol, where he directed work mainly on immunological tolerance. He has spent the last 18 years independently studying the scientific basis for subtle energy. Dr Taylor is science editor/writer for Caduceus, and his ORMUS article is also published in Caduceus, issue 71, Spring 2007 (Caduceus Journal Ltd, 9 Nine Acres, Midhurst, West Sussex GU29 9EP, UK, telephone +44 01730 816799, website http://www.caduceus.info). He can be contacted by email at rogerbt@onetel.com.)</t>
  </si>
  <si>
    <t>Original site source: https://nexusmagazine.com/product/nexus-vol-14-no-2/?v=79cba1185463
For background information on ORMEs, see David Hudson's two part article "White Powder Gold: A Miracle of Modern Alchemy" in NEXUS vol. 3, nos 5 and 6; and Laurence Gardner's three-part article "Star Fire: The Gold of the Gods" in NEXUS vol. 5, no. 6 and vol. 6, nos 1 and 2, as well as "Lost Secrets of the Sacred Ark" in NEXUS vol. 10, no. 2.</t>
  </si>
  <si>
    <t>Native American history</t>
  </si>
  <si>
    <t>NATIVA</t>
  </si>
  <si>
    <t>Magazine interview</t>
  </si>
  <si>
    <t>MAGINT</t>
  </si>
  <si>
    <t>RELG</t>
  </si>
  <si>
    <t>Religious artefacts</t>
  </si>
  <si>
    <t>ARTREL</t>
  </si>
  <si>
    <t>Arcane Knowledge</t>
  </si>
  <si>
    <t>ARCKNO</t>
  </si>
  <si>
    <t>SCIANC</t>
  </si>
  <si>
    <t>Ancient science</t>
  </si>
  <si>
    <t>Religious assassination</t>
  </si>
  <si>
    <t>RELASS</t>
  </si>
  <si>
    <t>Transmigration</t>
  </si>
  <si>
    <t>TRANSM</t>
  </si>
  <si>
    <t>ASSSSA</t>
  </si>
  <si>
    <t>TERSST</t>
  </si>
  <si>
    <t>Assassination</t>
  </si>
  <si>
    <t>ASSASS</t>
  </si>
  <si>
    <t>Papal corruption</t>
  </si>
  <si>
    <t>CORPAP</t>
  </si>
  <si>
    <t>Religious history</t>
  </si>
  <si>
    <t>HISREL</t>
  </si>
  <si>
    <t>Christianity</t>
  </si>
  <si>
    <t>CHRIST</t>
  </si>
  <si>
    <t>Secrets of Fatima</t>
  </si>
  <si>
    <t>FATIMA</t>
  </si>
  <si>
    <t>Prophecy</t>
  </si>
  <si>
    <t>PROPHE</t>
  </si>
  <si>
    <t>New Testament</t>
  </si>
  <si>
    <t>TESTNE</t>
  </si>
  <si>
    <t>PAL.ANTHRO.TECHAN-MAGAZI-PDF-0000002-HAMILTONNEXUS2019</t>
  </si>
  <si>
    <t>Vol 26 - No. 6 - Hopi_History_hi-tech_clan_warfare_in_the_Americas_Shawn_Hamilton_2019_Nexus_magazine_Issue_Oct–Nov_2019.pdf</t>
  </si>
  <si>
    <t>https://avalonlibrary.net/Nexus_Magazine_articles/Vol%2026%20-%20No.%206%20-%20Hopi_History_hi-tech_clan_warfare_in_the_Americas_Shawn_Hamilton_2019_Nexus_magazine_Issue_Oct%96Nov_2019.pdf</t>
  </si>
  <si>
    <t>Author/s: Shawn Hamilton
Publication: Nexus Magazine
Issue: Vol 26, No. 6 - page/s 65-72
Title: Hopi history: hi-tech clan warfare in the Americas
Date: October - November 2019
Shawn Hamilton completes his series of articles on Hopi history shared by Clan of the Bear tribe historian “White Bear” Fredericks, discussing Kásskara, clan wars and technology used in the Americas, including references to spaceships and aeroplanes.
General observation shows us that nature operates in cycles, so it shouldn't be too difficult to consider as possible White Bear's assertion that humankind has developed advanced technological civilisations in the distant past. Modern people seem to be locked within a 10-thousand-year time bubble that causes us to misidentify all scientific discoveries as novel. Thus, we fail
to recognise and appreciate the scope of ancient knowledge that has accumulated over vaster spans of time.</t>
  </si>
  <si>
    <t>Shawn Hamilton</t>
  </si>
  <si>
    <t>Shawn Hamilton is a teacher and reporter in Sacramento, California. As a teenager, he was introduced to Oswald "White Bear" Fredericks by his high school anthropology teacher, Henry Denny and became intrigued by indigenous cultures. Hamilton's previous articles, "Legacy of Kásskara: Hopi History, Spirituality and Symbolism", "The Mysterious Past of the Hopi: From Kásskara to the Americas", "Earth Cataclysms and the Hopi Kachinas, Saviours from Space" and "Kásskara, Sunken Land of the Hopi Ancestors", were published in NEXUS 24/06, 24/02, 23/05, and 23/02 respectively. Shawn Hamilton can be contacted at Pahana@protonmail.ch. To read other articles and postings, visit his website http://theswillbucket.com</t>
  </si>
  <si>
    <t>Original site source: https://nexusmagazine.com/product/volume-26-number-6-downloadable/?v=79cba1185463</t>
  </si>
  <si>
    <t>PAL.SCSP.SCIANC-MAGAZI-PDF-0000005-GARDNERNEXUS2004</t>
  </si>
  <si>
    <t>Vol 11 - No. 4 - Laurence_Gardner_on_Ancient_Secret_Science_Atasha_McMillan_2003_Nexus_magazine_Issue_June–July_2004.pdf</t>
  </si>
  <si>
    <t>https://avalonlibrary.net/Nexus_Magazine_articles/Vol%2011%20-%20No.%204%20-%20Laurence_Gardner_on_Ancient_Secret_Science_Atasha_McMillan_2003_Nexus_magazine_Issue_June%96July_2004.pdf</t>
  </si>
  <si>
    <t>Laurence Gardner</t>
  </si>
  <si>
    <t>Laurence Gardner, Kt FSA, was an internationally known sovereign genealogist, historical lecturer and the appointed
Jacobite Historiographer Royal. Distinguished as the Chevalier de St Germain, he was Presidential Attaché to the European Council of Princes, Prior of the Sacred Kindred of St Columba, and a Knight Templar of St Anthony. His 2003 book, Lost Secrets of the Sacred Ark, is published by HarperCollins/Element (2003, see article in NEXUS 10/02 and review in 10/03). His previous books are the worldwide best-selling and award-winning Bloodline of the Holy Grail, Genesis of the Grail Kings and Realm of the Ring Lords (reviewed in NEXUS 4/01, 6/03, and 8/01). Sir Laurence Gardner passed away August 2012</t>
  </si>
  <si>
    <t>Original site source: https://nexusmagazine.com/product/nexus-vol-11-no-4/?v=79cba1185463</t>
  </si>
  <si>
    <t>PAL.RELG.ASSSSA-MAGAZI-PDF-0000001-COPPENSNEXUS2011</t>
  </si>
  <si>
    <t>Vol 18 - No. 5 - Power_Struggles_and_Murders_In_The_Vatican_Philip_Coppens_2011_Nexus_magazine_Issue_Aug–Sept_2011.pdf</t>
  </si>
  <si>
    <t>https://avalonlibrary.net/Nexus_Magazine_articles/Vol%2018%20-%20No.%205%20-%20Power_Struggles_and_Murders_In_The_Vatican_Philip_Coppens_2011_Nexus_magazine_Issue_Aug%96Sept_2011.pdf</t>
  </si>
  <si>
    <t>Author/s: Philip Coppens
Publication: Nexus Magazine
Issue: Vol 18, No. 5 - page/s 53-57, and page 83
Title: Power Struggles and Murders in the Vatican
Date: August - September 2011
Evidence surrounding the 1998 killing of the new commander of the Swiss Guard overturns the Vatican’s official version of events and raises questions about Opus Dei and masonic influences in the Curia and the activities of Eastern European spy networks.</t>
  </si>
  <si>
    <t>Philip Coppens, who divides his time between the UK and California, USA, is a long-time contributor to NEXUS. His most recent article, “The Knights of the Extreme Right”, was published in vol. 18, no. 2, February–March 2011. For more information, visit his website http://www.philipcoppens.com.</t>
  </si>
  <si>
    <t>Original site source: https://nexusmagazine.com/product/volume-18-number-5-downloadable/?v=79cba1185463</t>
  </si>
  <si>
    <t>PAL.SPRT.TRANSM-MAGAZI-PDF-0000003-MUTTONNEXUS2006</t>
  </si>
  <si>
    <t>Vol 13 - No. 2 - T_Lobsang_Rampa_New_Age_Trailblazer_Part_1_of_2_Karen_Mutton_2005_Nexus_magazine_Issue_Feb–March_2006.pdf</t>
  </si>
  <si>
    <t>https://avalonlibrary.net/Nexus_Magazine_articles/Vol%2013%20-%20No.%202%20-%20T_Lobsang_Rampa_New_Age_Trailblazer_Part_1_of_2_Karen_Mutton_2005_Nexus_magazine_Issue_Feb%96March_2006.pdf</t>
  </si>
  <si>
    <t>Karen Mutton (née Carfoot) graduated from the University of Sydney in 1981 with a BA and DipEd. She majored in English and ancient history, with a minor in physical anthropology (prehistory). She has travelled the world extensively and visited some of the most important archaeological sites on the planet such as Petra, Machu Picchu, Pagan (Burma), Copan and the Goreme Valley of Turkey. Karen has a passion for ancient history, alternative medicine, geology and Earth changes as well as astronomy.</t>
  </si>
  <si>
    <t>Original site source: https://nexusmagazine.com/product/nexus-vol-13-no-2/?v=79cba1185463
Extracted from her 2005 e-book, T. Lobsang Rampa: New Age Trailblazer</t>
  </si>
  <si>
    <t>PAL.SPRT.TRANSM-MAGAZI-PDF-0000004-MUTTONNEXUS2006</t>
  </si>
  <si>
    <t>Vol 13 - No. 3 - T_Lobsang_Rampa_New_Age_Trailblazer_Part_2_of_2_Karen_Mutton_2005-06_Nexus_magazine_Issue_April–May_2006.pdf</t>
  </si>
  <si>
    <t>https://avalonlibrary.net/Nexus_Magazine_articles/Vol%2013%20-%20No.%203%20-%20T_Lobsang_Rampa_New_Age_Trailblazer_Part_2_of_2_Karen_Mutton_2005-06_Nexus_magazine_Issue_April%96May_2006.pdf</t>
  </si>
  <si>
    <t>Author/s: Karen Mutton
Publication: Nexus Magazine
Issue: Vol 13, No. 2 - page/s 47-53
Title: T. Lobsang Rampa: Trailblazer - Part 1 of 2
Date: February - March 2006
Fifty years after The Third Eye’s publication, it’s time to reconsider the life and works of T. Lombsang Rampa, a self-declared Tibetan high lama and pioneering “walk-in”. An alleged Tibetan high lama who claimed to have transmigrated into the body of a Devonshire man, Rampa provided through his writings a legacy of secret knowledge that has challenged even his most strident critics.
Even though he did not accomplish his mission, Rampa did enlighten the world with his teachings, which deserve to be re-examined in the new millennium.</t>
  </si>
  <si>
    <t>PAL.RELG.CHRIST-MAGAZI-PDF-0000002-BUSHBYNEXUS2007</t>
  </si>
  <si>
    <t>Vol 14 - No. 1 - The_Criminal_History_of_the_Papacy_Part_1_of_3_Tony_Bushby_2006_Nexus_magazine_Issue_Dec–Jan_2007.pdf</t>
  </si>
  <si>
    <t>https://avalonlibrary.net/Nexus_Magazine_articles/Vol%2014%20-%20No.%201%20-%20The_Criminal_History_of_the_Papacy_Part_1_of_3_Tony_Bushby_2006_Nexus_magazine_Issue_Dec%96Jan_2007.pdf</t>
  </si>
  <si>
    <t xml:space="preserve">Author/s: Karen Mutton
Publication: Nexus Magazine
Issue: Vol 13, No. 3 - page/s 49-55, and page 79
Title: T. Lobsang Rampa: Trailblazer - Part 2
Date: April - May 2006
A self-declared transmigrated high lama, T. Lobsang Rampa inspired readers and angered critics with his stories about old and new Tibet, ancient rituals, reincarnation, benevolent ETs and inner-world dwellers.
Even though he did not accomplish his mission, Rampa did enlighten the world with his teachings, which deserve to be re-examined in the new millennium. </t>
  </si>
  <si>
    <t>Author/s: Tony Bushby
Publication: Nexus Magazine
Issue: Vol 14, No. 1 - page/s 33-40
Title: Criminal History of the Papacy - Part 1 of 3
Date: December 2006 - January 2007
Far from being pious followers of Jesus Christ, as the Catholic Church would have us believe, a great many of the popes performed acts of corruption, cruelty, debauchery, genocide, greed, terror and warfare. This edition focuses on some papal scandals of the ninth to 13th centuries
The pretended holiness and piety of popes as publicly presented today is not represented in the records of history, and
that provides proof of the dishonesty of the Church's own portrayal.</t>
  </si>
  <si>
    <t>Tony Bushby</t>
  </si>
  <si>
    <t>Tony Bushby, an Australian, became a businessman and entrepreneur early in his adult life. He established a magazine-publishing business and spent 20 years researching, writing and publishing his own magazines, primarily for the Australian and New Zealand markets. With strong spiritual beliefs and an interest in metaphysical subjects, Tony has developed long relationships with many associations and societies throughout the world that have assisted his research by making their archives available. He is the author of The Bible Fraud ( 2001 ; reviewed in NEXUS 8/06 with extracts in NEXUS 9/01–03), The Secret in the Bible (2003; reviewed in 11/02, with extract, "Ancient Cities under the Sands of Giza", in 11/03) and The Crucifixion of Truth ( 2005 ; reviewed in 12/02). Copies of these books are available from NEXUS offices and the Joshua Books website http://www.joshuabooks.com</t>
  </si>
  <si>
    <t>Original site source: https://nexusmagazine.com/product/nexus-vol-14-no-1/?v=79cba1185463</t>
  </si>
  <si>
    <t>PAL.RELG.CHRIST-MAGAZI-PDF-0000003-BUSHBYNEXUS2007</t>
  </si>
  <si>
    <t>Vol 14 - No. 2 - The_Criminal_History_of_the_Papacy_Part_2_of_3_Tony_Bushby_2006_Nexus_magazine_Issue_Feb–March_2007.pdf</t>
  </si>
  <si>
    <t>https://avalonlibrary.net/Nexus_Magazine_articles/Vol%2014%20-%20No.%202%20-%20The_Criminal_History_of_the_Papacy_Part_2_of_3_Tony_Bushby_2006_Nexus_magazine_Issue_Feb%96March_2007.pdf</t>
  </si>
  <si>
    <t>PAL.RELG.CHRIST-MAGAZI-PDF-0000004-BUSHBYNEXUS2007</t>
  </si>
  <si>
    <t>Vol 14 - No. 3 - The_Criminal_History_of_the_Papacy_Part_3_of_3_Tony_Bushby_2006_Nexus_magazine_Issue_April–May_2007.pdf</t>
  </si>
  <si>
    <t>https://avalonlibrary.net/Nexus_Magazine_articles/Vol%2014%20-%20No.%203%20-%20The_Criminal_History_of_the_Papacy_Part_3_of_3_Tony_Bushby_2006_Nexus_magazine_Issue_April%96May_2007.pdf</t>
  </si>
  <si>
    <t>Vol 14 - No. 4 - The_Forged_Origins_of_the_New_Testament_Tony_Bushby_2007_Nexus_magazine_Issue_June–July_2007.pdf</t>
  </si>
  <si>
    <t>https://avalonlibrary.net/Nexus_Magazine_articles/Vol%2014%20-%20No.%204%20-%20The_Forged_Origins_of_the_New_Testament_Tony_Bushby_2007_Nexus_magazine_Issue_June%96July_2007.pdf</t>
  </si>
  <si>
    <t>Original site source: https://nexusmagazine.com/product/nexus-vol-14-no-2/?v=79cba1185463</t>
  </si>
  <si>
    <t>Original site source: https://nexusmagazine.com/product/nexus-vol-14-no-3/?v=79cba1185463</t>
  </si>
  <si>
    <t>Original site source: https://nexusmagazine.com/product/nexus-vol-14-no-4/?v=79cba1185463</t>
  </si>
  <si>
    <t>PAL.RELG.CHRIST-MAGAZI-PDF-0000005-BUSHBYNEXUS2007</t>
  </si>
  <si>
    <t>Author/s: Tony Bushby
Publication: Nexus Magazine
Issue: Vol 14, No. 2 - page/s 41-48, and page/s 77-79
Title: Criminal History of the Papacy - Part 2 of 3
Date: February - March 2007
Many popes of the 13th to 16th centuries continued their predecessors’ corrupt, criminal, bloodthirsty and debauched practices, but the Vatican tries to hide this inconvenient history. The Church under Boniface VIII became a worldly ruler and seized vast territories that it called the "States of the Church". Voltaire (1694–1778) termed the Isidorian Decretals "the boldest and most magnificent forgery that ever deceived the world".</t>
  </si>
  <si>
    <t>Author/s: Tony Bushby
Publication: Nexus Magazine
Issue: Vol 14, No. 3 - page/s 49-55,  and page 79
Title: Criminal History of the Papacy - Part 3 of 3
Date: April - May 2007
Modern Roman Catholic Church historians hide the bellicosity, depravity and greed of so many of the popes and instead present images of pious and humble patriarchs of the people. The Church had scarcely a pope more dedicated to expensive pleasures or by whom money was so anxiously sought than Leo X.
Simply put, there were no Christian popes for many centuries; they were the Mithraic fathers of Rome.</t>
  </si>
  <si>
    <t>Author/s: Tony Bushby
Publication: Nexus Magazine
Issue: Vol 14, No. 4 - page/s 53-59,  and page 80
Title: Forged Origins of the New Testament
Date: June - July 2007
In the fourth century, the Roman Emperor Constantine created a composite god, and commissioned the writing and compilation of the Gospels and Epistles of the New Testament. Narratives from the ancient Indian epic, the Mahabharata, appear verbatim in the Gospels today (e.g., Matt. 1:25, 2:11, 8:1-4, 9:1-8, 9:18-26).
It has often been emphasised that Christianity is unlike any other religion, for it stands or falls by certain events which are alleged to have occurred during a short period of time some 20 centuries ago. Those stories are presented in the New Testament, and as new evidence is revealed it will become clear that they do not represent historical realities. The Church agrees, saying: 
"Our documentary sources of knowledge about the origins of Christianity and its earliest development are chiefly the New Testament Scriptures, the authenticity of which we must, to a great extent, take for granted." (Catholic Encyclopedia, Farley ed., vol. iii, p. 712)</t>
  </si>
  <si>
    <t>PAL.PPSY.PROPHE-MAGAZI-PDF-0000001-TARABICHNEXUS2006</t>
  </si>
  <si>
    <t>Vol 13 - No. 1 - The_Prophecies_of_Mitar_Tarabich_Neo_2005_Nexus_magazine_Issue_Dec–Jan_2006.pdf</t>
  </si>
  <si>
    <t>https://avalonlibrary.net/Nexus_Magazine_articles/Vol%2013%20-%20No.%201%20-%20The_Prophecies_of_Mitar_Tarabich_Neo_2005_Nexus_magazine_Issue_Dec%96Jan_2006.pdf</t>
  </si>
  <si>
    <t>Mitar Tarabich</t>
  </si>
  <si>
    <t>The Kremna Prophecies originated in the village of Kremna, in Serbia. Illiterate peasants Milos Tarabic and his nephew Mitar Tarabic built a reputation for predicting the future. Their village priest is said to have recorded their predictions. Both Tarabics died before 1900</t>
  </si>
  <si>
    <t>Original site source: https://nexusmagazine.com/product/nexus-vol-13-no-1/?v=79cba1185463</t>
  </si>
  <si>
    <t>Author/s: Mitar Tarabich (edited by Neo)
Publication: Nexus Magazine
Issue: Vol 13, No. 1 - page/s 55-59,  and page 78
Title: The Prophecies of Mitar Tarabich
Date: December 2005 - January 2006
A Serbian peasant who lived in the 19th century, Mitar Tarabich had an uncanny ability to predict the future of his people and still has surprises in store for us in the 21st century.
Neo, the originator of this article, advises that all credit should go to Mitar Tarabich, Zaharije Zaharich and the person who translated these prophecies from Serbian to English. Note that we have retained his anglicised spellings of Serbian names. Readers may wish to refer to an earlier article, "The Prophetic Visions of Mitar Tarabich", which was published in NEXUS vol. 3, no. 3.</t>
  </si>
  <si>
    <t>Vol 19 - No. 3 - The_Vatican_and_the_Secret_Lies_of_Fatima_Philip_Coppens_2012_Nexus_magazine_Issue_April–May_2012.pdf</t>
  </si>
  <si>
    <t>Vol 25 - No. 6 - Moringa_the_Miracle_Tree_of_India_L_Gopalakrishnan_Kruthi_Doriya_D_Santhosh_Kumar_2016_Nexus_magazine_Issue_Oct–Nov_2018.pdf</t>
  </si>
  <si>
    <t>https://avalonlibrary.net/Nexus_Magazine_articles/Vol%2019%20-%20No.%203%20-%20The_Vatican_and_the_Secret_Lies_of_Fatima_Philip_Coppens_2012_Nexus_magazine_Issue_April%96May_2012.pdf</t>
  </si>
  <si>
    <t>PAL.RELG.FATIMA-MAGAZIN-PDF-0000006-COPPENSNEXUS2012</t>
  </si>
  <si>
    <t>Author/s: Philip Coppens
Publication: Nexus Magazine
Issue: Vol 19, No. 3 - page/s 59-63
Title: The Vatican and the Secret Lies of Fátima
Date: April - May 2012
Coppen's contests that since the Virgin Mary allegedly appeared to three children at Fátima in 1917, the Catholic
world has been fascinated with the three secrets that she imparted, but the Vatican may have fabricated them for its own
political and religious purposes.</t>
  </si>
  <si>
    <t>Original site source: https://nexusmagazine.com/product/nexus-vol-19-no-3/?v=79cba1185463
Whilst Coppen's does make a reasonably compelling case - and this is an interesting speculation - the Avalon librarian doesn't agree with the conclusions drawn here</t>
  </si>
  <si>
    <t>Extraterrestrial Biological Entities</t>
  </si>
  <si>
    <t>EXTEBE</t>
  </si>
  <si>
    <t>Extrasensory Perception</t>
  </si>
  <si>
    <t>SCIATM</t>
  </si>
  <si>
    <t>IMPNEU</t>
  </si>
  <si>
    <t>Neural Implants</t>
  </si>
  <si>
    <t>Clinical Psychology</t>
  </si>
  <si>
    <t>PSYCLI</t>
  </si>
  <si>
    <t>Microbiology</t>
  </si>
  <si>
    <t>BIOMIC</t>
  </si>
  <si>
    <t>Medical Treatments</t>
  </si>
  <si>
    <t>TREATM</t>
  </si>
  <si>
    <t>Nuclear Fusion</t>
  </si>
  <si>
    <t>NUCLFU</t>
  </si>
  <si>
    <t>Cellular Memory</t>
  </si>
  <si>
    <t>MEMCEL</t>
  </si>
  <si>
    <t>NDSCEL</t>
  </si>
  <si>
    <t>Near-Death Experiences</t>
  </si>
  <si>
    <t>Near-Death Studies: cellular memory</t>
  </si>
  <si>
    <t>Panspermia</t>
  </si>
  <si>
    <t>PPERMI</t>
  </si>
  <si>
    <t>PAL.PPSY.ESP-MAGAZI-PDF-0000002-PARKNEXUS2006</t>
  </si>
  <si>
    <t>Vol 13 - No. 3 - Aches_to_Quakes_Sensitives_Who_Predict_Earthquakes_Suffer_Pain_and_Ridicule_Larry_A_Park_2005-06_Nexus_magazine_Issue_April–May_2006.pdf</t>
  </si>
  <si>
    <t>https://avalonlibrary.net/Nexus_Magazine_articles/Vol%2013%20-%20No.%203%20-%20Aches_to_Quakes_Sensitives_Who_Predict_Earthquakes_Suffer_Pain_and_Ridicule_Larry_A_Park_2005-06_Nexus_magazine_Issue_April%96May_2006.pdf</t>
  </si>
  <si>
    <t>Author/s: Larry A. Park
Publication: Nexus Magazine
Issue: Vol 13, No. 3 - page/s 17-21, and page 76
Title: Aches to Quakes: Sensitives who predict earthquakes suffer pain and ridicule
Date: April - May 2006
Mysterious Earth signals that are precursors to earthquakes and volcanic eruptions can be detected by "sensitives" whose
physical symptoms can provide accurate warnings. Meanwhile, new technologies are being developed that can tune into these subtle energies. Perhaps the most dramatic type of sensitive is one who can feel the earthquake's rolling precursory waves as sensations and can determine from which direction they are coming.</t>
  </si>
  <si>
    <t>Larry A. Park</t>
  </si>
  <si>
    <t>Larry A. Park is a principal engineer with 24 years of research and development experience in the high technology semiconductor and computing industry in the "Silicon Forest" near Portland, Oregon, USA. Larry started research into earthquake and volcanic precursors
while working as a senior systems hardware engineer at a massively parallel supercomputer company not long after the Pacific Northwest was struck by a rare M5.6 earthquake in 1993 near Scotts Mills, Oregon.</t>
  </si>
  <si>
    <t>Original site source: https://nexusmagazine.com/product/nexus-vol-13-no-3/?v=79cba1185463</t>
  </si>
  <si>
    <t>PAL.MEDIC.PHLEBO-MAGAZI-PDF-0000001-QUANTENNEXUS2021</t>
  </si>
  <si>
    <t>Phlebotomy</t>
  </si>
  <si>
    <t>Vol 28 - No. 3 - Are_Blood_Tests_Still_Valid_Patrick_Quanten_2014-2020_Nexus_magazine_Issue_April–May_2021.pdf</t>
  </si>
  <si>
    <t>https://avalonlibrary.net/Nexus_Magazine_articles/Vol%2028%20-%20No.%203%20-%20Are_Blood_Tests_Still_Valid_Patrick_Quanten_2014-2020_Nexus_magazine_Issue_April%96May_2021.pdf</t>
  </si>
  <si>
    <t xml:space="preserve">Author/s: Dr Patrick Quanten
Publication: Nexus Magazine
Issue: Vol 28, No. 3 - page/s 17-20
Title: Are blood tests still valid?
Date: April - May 2021
Dr Patrick Quanten questions the efficacy of standard blood tests and their apparent necessity, noting that industry is creating a society dependent upon them and that results could be misleading due to several factors including that cells provide their own needs.
</t>
  </si>
  <si>
    <t>Patrick Quanten</t>
  </si>
  <si>
    <t>Patrick Quanten was a general practitioner for 18 years but after observing the failures in treatments and respect for individuals and their opinions, he soon began to study other approaches. Dr Quanten practised most alternatives and tried to integrate them but soon realised the impossibility of joining two things together that move in opposite directions. He felt he had to make a choice and left the profession to study life and focus on what constitutes health, giving very little attention to disease. He was intrigued by the
similarities in the scientific thinking behind Ayurveda, quantum physics, homeopathy, religion and new biology. Matching the similarities gave him a pretty solid basis to work from and to expand the understanding of life further into the realm of energy, leading him to write Why Me?: Science and Spirituality as Inevitable Bed Partners with Erik Bualda. Quanten's article "The Story of Infectious Diseases" appeared in NEXUS volume 27, number 6 (October–November 2020). For more information, visit Dr Quanten's websites at www.activehealthcare.co.uk and www.pqliar.net</t>
  </si>
  <si>
    <t>Original site source: https://nexusmagazine.com/product/nexus-vol-28-no-3-april-may-2021/?v=79cba1185463
This article originally appeared at PositiveHealth.com</t>
  </si>
  <si>
    <t>PAL.PHYS.SCIATM-MAGAZI-PDF-0000002-PHILLIPSNEXUS2022</t>
  </si>
  <si>
    <t>Atmospheric science</t>
  </si>
  <si>
    <t>Vol 29 - No. 1 - Carbon_Dioxide_No_Big_Deal_Ian_Phillips_2021_Nexus_magazine_Issue_Dec–Jan_2022.pdf</t>
  </si>
  <si>
    <t>https://avalonlibrary.net/Nexus_Magazine_articles/Vol%2029%20-%20No.%201%20-%20Carbon_Dioxide_No_Big_Deal_Ian_Phillips_2021_Nexus_magazine_Issue_Dec%96Jan_2022.pdf</t>
  </si>
  <si>
    <t xml:space="preserve">Author/s: Ian Phillips
Publication: Nexus Magazine
Issue: Vol 29, No. 1 - page/s 41-44
Title: Carbon Dioxide: No Big Deal
Date: December 2021 - January 2022
Pure physics climate statistics explained in plain terms. Ian Phillips breaks down research by David Coe, Walter Fabinski and Gerhard Wiegleb.
Important new research on climate change has just been published by David Coe, MA (Physics), a retired researcher with a career in industry, specialising for a large part in the measurement of atmospheric gases using infrared absorption spectroscopy. His findings show that the popular claims of carbon dioxide's ability to influence the planet's mean temperature have been grossly exaggerated, and are based on unsound science. Net Zero is therefore an overreaction, and a misconceived policy. What follows is a simplified version. (Ian Phillips)
Conclusion In the author's own words, from his paper's abstract: "The result strongly suggests that increasing levels
of CO2 will not lead to significant changes in Earth temperature and that increases in CH4 and N2O will have very little discernible impact." And in an earlier version of the paper, Coe ends with: "Variations of Earth temperature of many degrees Celsius, over millennia, are known to have occurred caused by entirely natural phenomena, particularly solar radiation intensity variations. The Medieval Warm Period and the Little Ice Age are two recent examples. Scientific concern could perhaps be better focused on the possibility that we are approaching the end of an interglacial period at which point the Earth will enter a new ice age. Our impotence to influence the climate will then be immediately and painfully realised."
Postscript from David Coe: 
Based on complaints from the climate alarmists, my paper was retracted by the journal, shortly after publication, while a further "vigorous peer review" was conducted, after which it was formally reinstated. No faults could be found.
</t>
  </si>
  <si>
    <t>Ian Phillips/David Coe</t>
  </si>
  <si>
    <t>Ian Phillips holds a degree in physics from Oxford University and is a retired teacher, living in South Devon. Phillips is a campaigner
for climate realism and acknowledges that David Coe's assistance in the preparation of this article was much appreciated—the supplying of graphs and providing assistance with editing and wordings within the text.
David Coe is a physicist, having read physics at Oxford back in the 1960s. His day job for the past 20+ years has been developing a range of sensors for the monitoring of gaseous emissions to atmosphere, using infrared absorption spectroscopy. He thus has not only some knowledge in this area but has access to a database of molecular absorption spectra for most common gases, particularly CO2 and H2O. He is the founding director of the company Codel International Ltd, based in Bakewell, Derbyshire. Coe may be contacted via email at coecharlesdavid@gmail.com</t>
  </si>
  <si>
    <t>Original site source: https://nexusmagazine.com/product/nexus-vol-29-no-1-december-2021-january-2022/?v=79cba1185463
The paper described in this article was published earlier in 2021 and was research undertaken by: David Coe, Walter Fabinski, Gerhard Wiegleb, "The Impact of CO2, H2O and other Greenhouse Gases on Equilibrium Earth Temperatures", International Journal of Atmospheric and Oceanic Sciences. Vol.5, No.2, 2021, pp. 29-40. doi:10.11648/j.ijaos.20210502.12</t>
  </si>
  <si>
    <t>PAL.TECH.IMPNEU-MAGAZI-PDF-0000001-SNAIRNEXUS2020</t>
  </si>
  <si>
    <t>Vol 27 - No. 6 - Elon_Musks_Brainphone_Scott_Snair_2020_Nexus_magazine_Issue_Oct–Nov_2020.pdf</t>
  </si>
  <si>
    <t>https://avalonlibrary.net/Nexus_Magazine_articles/Vol%2027%20-%20No.%206%20-%20Elon_Musks_Brainphone_Scott_Snair_2020_Nexus_magazine_Issue_Oct%96Nov_2020.pdf</t>
  </si>
  <si>
    <t>Author/s: Scott Snair, Ph.D
Publication: Nexus Magazine
Issue: Vol 27, No. 6 - page/s 19-26
Title: Elon Musk’s Brainphone: Will Humans Be Rendered Unrecognisable?
Date: October - November 2020
One day soon, the latest edition of your smartphone will include a very special protective case—your skull. Why? Because people will be standing in line to have their newly purchased devices implanted in their brains. Although Elon Musk’s “brainphone” is set to possess advanced capabilities, Scott Snair, PhD warns of its potential for control, its impact on the human brain, social and cultural repercussions, the effect on human appearance, how fear will be used in its marketing, and consequences for independent free thought.</t>
  </si>
  <si>
    <t>Scott Snair</t>
  </si>
  <si>
    <t>Scott Snair, PhD is a cybersecurity contractor in Washington, DC, and a senior doctoral adjunct professor with Grand Canyon University. His business books have been published in 10 languages throughout the world. Visit Snair's website at www.scottsnair.com</t>
  </si>
  <si>
    <t>Original site source: https://nexusmagazine.com/product/nexus-vol-27-no-6-october-november-2020/?v=79cba1185463</t>
  </si>
  <si>
    <t>PAL.PSYC.PSYCLI-MAGAZI-PDF-0000001-TYMNNEXUS2006</t>
  </si>
  <si>
    <t>Vol 13 - No. 5 - Induced_After_Death_Communication_Michael_E_Tymn_2006_Nexus_magazine_Issue_Aug–Sept_2006.pdf</t>
  </si>
  <si>
    <t>https://avalonlibrary.net/Nexus_Magazine_articles/Vol%2013%20-%20No.%205%20-%20Induced_After_Death_Communication_Michael_E_Tymn_2006_Nexus_magazine_Issue_Aug%96Sept_2006.pdf</t>
  </si>
  <si>
    <t>Author/s: Michael E. Tymn
Publication: Nexus Magazine
Issue: Vol 13, No. 5 - page/s 41-44, and page 78
Title: Induced After-Death Communication
Date: August - September 2006
An information-processing technique developed by US clinical psychologist Dr Allan Botkin allows people to overcome grief while communicating with a deceased loved one.
Basically, there are two explanations for a revolutionary new form of grief therapy discovered by Dr Allan Botkin, a clinical psychologist practising in Libertyville, Illinois. Either the grieving patients are hallucinating or they are in touch with "the dead". The therapy, called Induced After-Death Communication (IADC), results in patients seeing and communicating with deceased loved ones and occasionally with deceased enemies. IADC is an offshoot of EMDR (Eye Movement Desensitization and Reprocessing) therapy, which was discovered in 1987 by Dr Francine Shapiro of California. As explained on her website, Shapiro was walking in the park one day when she realised that eye movements seemed to decrease the negative emotions associated with her own distressing memories. Some experimentation resulted in the development of the procedure she initially called Eye Movement Desensitization (EMD).
Whereas it often took years to see changes in patients under conventional psychotherapy, Botkin began to see dramatic changes in a single session with EMDR.</t>
  </si>
  <si>
    <t>Michael E. Tymn</t>
  </si>
  <si>
    <t>Mike Tymn currently serves as vicepresident of the Academy of Spirituality and Paranormal Studies, Inc., and is editor of the Academy's quarterly publication The Searchlight. He is also senior writer f o r Running Times magazine and contributing editor for National Masters News, a monthly publication for senior athletes. His book The Articulate Dead: Bringing the Spirit World Alive is being published
by Galde Press (FATE Magazine) later in 2006.</t>
  </si>
  <si>
    <t>Original site source:  https://nexusmagazine.com/product/nexus-vol-13-no-5/?v=79cba1185463
This document could live comfortably in Science &amp; Spirituality but I opted for Psychology as the subject matter is quite specific to that discipline</t>
  </si>
  <si>
    <t>PAL.SCSP.BIOMIC-MAGAZI-PDF-0000006-MURPHYNEXUS2012</t>
  </si>
  <si>
    <t>Vol 19 - No. 5 - Junk_DNA_Doorway_to_Transformation_Brendan_D_Murphy_2012_Nexus_magazine_Issue_Aug–Sept_2012.pdf</t>
  </si>
  <si>
    <t>https://avalonlibrary.net/Nexus_Magazine_articles/Vol%2019%20-%20No.%205%20-%20Junk_DNA_Doorway_to_Transformation_Brendan_D_Murphy_2012_Nexus_magazine_Issue_Aug%96Sept_2012.pdf</t>
  </si>
  <si>
    <t>Author/s: Brendan D. Murphy
Publication: Nexus Magazine
Issue: Vol 19, No. 5 - page/s 39-44, and page 81
Title: Junk DNA: Doorway to Transformation
Date: August - September 2012
Far from being non-coding and useless, so-called “junk” DNA can interact with zero-point energy and the morphic field, affecting our consciousness and also responding to changes in our states of mind.  It is even responsible for the emergence of language. Human language seems to have emerged from the grammatical and syntactical structures within our very own DNA — the massive “junk” portion. 
Furthermore, If your “soul” is in fact a torsion field or vortex in the fabric of space…then your consciousness, by definition, must survive the demise of your physical body: it existed in the aether/vacuum before you ever obtained a body.</t>
  </si>
  <si>
    <t>Brendan D. Murphy</t>
  </si>
  <si>
    <t>Brendan D. Murphy is the Australian author of the science-meets-metaphysics non-fiction epic The Grand Illusion: A Synthesis of Science and Spirituality (volumes 1 and 2), and a contributing writer for several popular alternative magazines and websites.</t>
  </si>
  <si>
    <t>Original site source: https://nexusmagazine.com/product/nexus-vol-19-no-5/?v=79cba1185463</t>
  </si>
  <si>
    <t>PAL.HEAL.TREATM-MAGAZI-PDF-0000002-SCHEIBNERNEXUS2018</t>
  </si>
  <si>
    <t>Medical treatments</t>
  </si>
  <si>
    <t>Vol 25 - No. 5 - Modern-Day_Scurvy_Vitamin_C_and_Burns_Viera_Scheibner_2018_Nexus_magazine_Issue_Aug–Sept_2018.pdf</t>
  </si>
  <si>
    <t>https://avalonlibrary.net/Nexus_Magazine_articles/Vol%2025%20-%20No.%205%20-%20Modern-Day_Scurvy_Vitamin_C_and_Burns_Viera_Scheibner_2018_Nexus_magazine_Issue_Aug%96Sept_2018.pdf</t>
  </si>
  <si>
    <t>Author/s: Viera Scheibner, Ph.D
Publication: Nexus Magazine
Issue: Vol 25, No. 5 - page/s 25-30
Title: Modern-Day Scurvy, Vitamin C and Burns
Date: August - September 2018
Low-level scurvy continues to be a risk factor for infection to the present day. High-dose vitamin C in the form of sodium ascorbate has great potential in the prevention of subclinical scurvy and infection, and in the treatment of burns.</t>
  </si>
  <si>
    <t>Viera Scheibner</t>
  </si>
  <si>
    <t>Viera Scheibner, PhD, is a retired principal research scientist who lives in Australia. She is the author of Vaccination: 100 Years of Orthodox Research Shows that Vaccines Represent a Medical Assault on the System (1993; reviewed in NEXUS 2/16), and Behavioural Problems in Childhood: The Link to Vaccination (2000; see 7/05). Her NEXUS articles "Mandatory Vaccinations and Microcephaly Outbreaks", "Bursting the Bubble of Antibiotics" and "Little-Known facts about Poliomyelitis Vaccinations" were published in 23/05, 18/05 and 16/06 respectively. Dr Scheibner has had over 250 shorter items published in medical and other journals. She can be contacted by email at viera.scheibner@gmail.com.</t>
  </si>
  <si>
    <t>Original site source: https://nexusmagazine.com/product/nexus-vol-25-no-5-august-september-2018/?v=79cba1185463</t>
  </si>
  <si>
    <t>PAL.PHYS.NUCLFU-MAGAZI-PDF-0000003-MACKNEXUS2020</t>
  </si>
  <si>
    <t>https://avalonlibrary.net/Nexus_Magazine_articles/Vol%2027%20-%20No.%202%20-%20Nuclear_Fusion_Update_Ross_Mack_2020_Nexus_magazine_Issue_Feb%96March_2020.pdf</t>
  </si>
  <si>
    <t>Vol 27 - No. 2 - Nuclear_Fusion_Update_Ross_Mack_2020_Nexus_magazine_Issue_Feb–March_2020.pdf</t>
  </si>
  <si>
    <t>Author/s: Ross Mack
Publication: Nexus Magazine
Issue: Vol 27, No. 2 - page/s 55-60
Title: Nuclear Fusion Update
Date: February - March 2020
Dr Ross Mack reports on developments in nuclear fusion and limitations in advancements, due to the latest discoveries being considered disruptive to long-established projects, hence being conveniently ignored.</t>
  </si>
  <si>
    <t>Ross Mack</t>
  </si>
  <si>
    <t>Ross Mack is a research scientist and writer. His special interest is the quantum state and nanoparticles. His other interests are natural
medicine, ancient chemistry, philosophy and religion. His knowledge of nanoparticles comes from working in the Melbourne Centre for Nanofabrication, Monash University. Ross lives in Brisbane and can be contacted via email at drrossmack@yahoo.com</t>
  </si>
  <si>
    <t>Original site source: https://nexusmagazine.com/product/nexus-vol-27-no-2-february-march-2020/?v=79cba1185463</t>
  </si>
  <si>
    <t>PAL.SCSP.NDSCEL-MAGAZI-PDF-0000007-PEARSALLNEXUS2021</t>
  </si>
  <si>
    <t>Vol 28 - No. 4 - Organ_Transplants_and_Cellular_Memories_Paul_Pearsall_and_Gary_E_Schwartz_and_Linda_G_Russek_2002_Nexus_magazine_Issue_June–July_2021.pdf</t>
  </si>
  <si>
    <t>https://avalonlibrary.net/Nexus_Magazine_articles/Vol%2028%20-%20No.%204%20-%20Organ_Transplants_and_Cellular_Memories_Paul_Pearsall_and_Gary_E_Schwartz_and_Linda_G_Russek_2002_Nexus_magazine_Issue_June%96July_2021.pdf</t>
  </si>
  <si>
    <t>Paul Pearsall,/Gary E. Schwartz/Linda G. Russek</t>
  </si>
  <si>
    <t>• Paul Pearsall, PhD, (1942–2007) was a Clinical Professor at the Department of Nursing, University of Hawaii and author of over 200 professional articles and 15 international best-selling books including The Heart's Code (Broadway Books, 1998).
• Gary E. Schwartz, PhD, is Professor of Psychology, Medicine, Neurology, Psychiatry and Surgery at the University of Arizona. He is the Director of the Laboratory for Advances in Consciousness and Health (LACH, formerly the Human Energy Systems Laboratory), also at the University of Arizona.
• Linda G. Russek, PhD, was formerly an Assistant Clinical Professor of Medicine at the University of Arizona and Director of The Heart Science Laboratory of The Heart Science Foundation in Tucson, Arizona.</t>
  </si>
  <si>
    <t>Original site source: https://nexusmagazine.com/product/nexus-vol-28-no-4-june-july-2021/?v=79cba1185463
This is an edited version of an article which appeared in NEXUS Magazine, volume 12, number 3 (Apr–May 2002) and was originally published under the title "Changes in Heart Transplant Recipients that Parallel the Personalities of their Donors" in the Journal of Near-Death Studies, vol. 20, no. 3, Spring 2002</t>
  </si>
  <si>
    <t>Author/s: Paul Pearsall, Ph.D, Gary E. Schwartz, Ph.D, Linda G. Russek, Ph.D
Publication: Nexus Magazine
Issue: Vol 28, No. 4 - page/s 17-24
Title: Organ Transplants and Cellular Memories
Date: June - July 2021
The systemic memory mechanism has been applied to a variety of controversial and seemingly anomalous observations in complementary and alternative medicine, including homoeopathy. It also makes new predictions. One prediction is that sensitive recipients of transplanted organs can experience aspects of the donor's personal history stored in the transplanted tissues. In 1997, a book titled A Change of Heart was published that described the apparent personality changes experienced by Claire Sylvia.9 Sylvia received a heart and lung transplant at Yale New Haven Hospital in 1988. She reported noticing that various attitudes, habits and tastes changed following her surgery. She had inexplicable cravings for foods she had previously disliked. For example, though she was a health-conscious dancer and choreographer, upon leaving the hospital she had an uncontrollable urge to go to a Kentucky Fried Chicken outlet and order chicken nuggets, a food she never ate. Sylvia found herself drawn toward cool colours and no longer dressed in the bright reds and oranges she used to prefer. She began behaving in an aggressive and impetuous manner that was uncharacteristic of her but turned out to be similar to the personality of her donor.
Multiple other cases are also explored in this article.</t>
  </si>
  <si>
    <t>PAL.COSMO.PPERMI-MAGAZI-PDF-0000001-KULCZYKNEXUS2018</t>
  </si>
  <si>
    <t>Vol 25 - No. 3 - Out_of_Space_Advanced_Panspermia_Wojciech_Konrad_Kulczyk_2018_Nexus_magazine_Issue_April–May_2018.pdf</t>
  </si>
  <si>
    <t>https://avalonlibrary.net/Nexus_Magazine_articles/Vol%2025%20-%20No.%203%20-%20Out_of_Space_Advanced_Panspermia_Wojciech_Konrad_Kulczyk_2018_Nexus_magazine_Issue_April%96May_2018.pdf</t>
  </si>
  <si>
    <t>Author/s: Wojciech Konrad Kulczyk
Publication: Nexus Magazine
Issue: Vol 25, No. 3 - page/s 34-39
Title: Out of space: Advanced Panspermia
Date:  April - May 2018
Lack of supporting evidence in the fossil record for the theory of genetic evolution as well as the sudden development of human consciousness is giving credence to the hypothesis that human evolution has been influenced by intelligent civilisations from the cosmos.</t>
  </si>
  <si>
    <t>Wojciech K. Kulczyk</t>
  </si>
  <si>
    <t>Wojciech K. Kulczyk was born in 1940 in Poland where he studied electronics at the Technical University of Warsaw. After graduation he joined the Bionics Section of the Polish Academy of Sciences where he worked on biological systems. In 1967 he arrived in England and in 1971 he was awarded a PhD at the University of Surrey, Guildford, where his work was supported by a grant from The Royal Society. His
professional career as a physicist includes research and development work at universities and in industry. He is the author of three books, eight scientific publications and 15 patents.</t>
  </si>
  <si>
    <t>Original site source: https://nexusmagazine.com/product/nexus-vol-25-no-3-april-may-2018/?v=79cba1185463</t>
  </si>
  <si>
    <t>Thermodynamics</t>
  </si>
  <si>
    <t>PAL.PHYS.THERMO-MAGAZI-PDF-0000004-BESSLERNEXUS1999</t>
  </si>
  <si>
    <t>Vol 06 - No. 1 - Perpetual_Motion_the_Story_of_Besslers_Wheel_John_Collins_1997_Nexus_magazine_Issue_Dec–Jan_1999.pdf</t>
  </si>
  <si>
    <t>https://avalonlibrary.net/Nexus_Magazine_articles/Vol%2006%20-%20No.%201%20-%20Perpetual_Motion_the_Story_of_Besslers_Wheel_John_Collins_1997_Nexus_magazine_Issue_Dec%96Jan_1999.pdf</t>
  </si>
  <si>
    <t>John Collins</t>
  </si>
  <si>
    <t>Author/s: John Collins
Publication: Nexus Magazine
Issue: Vol 06, No. 1 - page/s 53-57
Title: Perpetual Motion: The Story of Bessler's Wheel
Date:  December 1998 - January 1999
A perpetual motion machine is a device which, once having been started, continues to run for ever, without any additional input of energy.
In the early 18th century, the German inventor Orffyreus successfully demonstrated a so-called perpetual motion machine that utilised the force of gravity to do work. Amidst the heated debate over perpetual motion in the early 1700s, the successful demonstration of a gravity-propelled wheel caused huge controversy for its inventor, Johann Bessler.</t>
  </si>
  <si>
    <t>John Collins has worked within the engineering industry for most of his life, and has been intrigued and mystified by Johann Bessler's life and work for much of the last 30 years. He is experimenting with his own prototype based on Orffyreus' wheel and is having encouraging results. Collins is the author of Perpetual Motion: An Ancient Mystery Solved? (reviewed in NEXUS 5/03, April-May 1998). He can be contacted at PO Box 2001, Leamington Spa, Warwickshire CV32 6YQ, UK; tel/fax +44 (0)1926 424264; website &lt;http://www.free-energy.co.uk&gt;</t>
  </si>
  <si>
    <t>Original site source: https://nexusmagazine.com/product/volume-6-number-1-downloadable/?v=79cba1185463
From John Collins' book "PERPETUAL MOTION: An Ancient Mystery Solved?"</t>
  </si>
  <si>
    <t>Health</t>
  </si>
  <si>
    <t>Sound Therapy</t>
  </si>
  <si>
    <t>THPYSO</t>
  </si>
  <si>
    <t>Vol 27 - No. 3 - Pitch_Battles_John_Stuart_Reid_2020_Nexus_magazine_Issue_April–May_2020.pdf</t>
  </si>
  <si>
    <t>https://avalonlibrary.net/Nexus_Magazine_articles/Vol%2027%20-%20No.%203%20-%20Pitch_Battles_John_Stuart_Reid_2020_Nexus_magazine_Issue_April%96May_2020.pdf</t>
  </si>
  <si>
    <t>PAL.HEAL.CYMATI-MAGAZI-PDF-0000003-REIDNEXUS2020</t>
  </si>
  <si>
    <t>Cymatics</t>
  </si>
  <si>
    <t xml:space="preserve">Author/s: John Stuart Reid
Publication: Nexus Magazine
Issue: Vol 27, No. 3 - page/s 33-39
Title: Pitch Battles
Date:  April - May 2020
Does the choice of concert pitch really affect our physiology?
John Stuart Reid takes a scientific perspective on concert pitch, explaining the “pitch battles” in relation to music tuned to 432Hz, 440Hz or 444Hz; the power of music; music’s effect on our blood and its use as medicine; connection to the Phi ratio and more.
</t>
  </si>
  <si>
    <t>John Stuart Reid</t>
  </si>
  <si>
    <t>Acoustics pioneer, John Stuart Reid, is a man on a mission to educate and inspire the world in the field of visible sound. His articles "Blood and Music: Testing a 2,500-year-old Hypothesis" and "Rediscovering the Art and Science of Sound Therapy" with Annaliese Reid, featured in NEXUS volume 26, number 5 (August–September 2019), and volume 25, number 6 (October–November 2018), respectively. His CymaScope invention has changed our perception of sound forever: seeing sound allows us to understand this omnipresent aspect of our world and universe fuller and deeper. For more information, see www.cymascope.com</t>
  </si>
  <si>
    <t>Original site source: https://nexusmagazine.com/product/nexus-vol-27-no-3-april-may-2020/?v=79cba1185463</t>
  </si>
  <si>
    <t>PAL.PHYS.GEOMAG-MAGAZI-PDF-0000005-ANSARYNEXUS2009</t>
  </si>
  <si>
    <t>Vol 16 - No. 3 - Solar_Cycles_and_Earths_Weakening_Magnetic_Field_Alex_Ansary_2009_Nexus_magazine_Issue_April–May_2009.pdf</t>
  </si>
  <si>
    <t>https://avalonlibrary.net/Nexus_Magazine_articles/Vol%2016%20-%20No.%203%20-%20Solar_Cycles_and_Earths_Weakening_Magnetic_Field_Alex_Ansary_2009_Nexus_magazine_Issue_April%96May_2009.pdf</t>
  </si>
  <si>
    <t>Author/s: Alex Ansary
Publication: Nexus Magazine
Issue: Vol 16, No. 3 - page/s 31-36
Title: Solar Cycles and Earth's Magnetic Field
Date:  April - May 2009
Solar Cycle 24 combined with a weakening of the Earth’s magnetic field may have severe consequences for our planet’s climate and electricity grid systems as well as human behaviour. NASA is now sounding an alarm because the North American continent is so
close to the north magnetic pole and is the most vulnerable to solar activity.</t>
  </si>
  <si>
    <t>Alex Ansary</t>
  </si>
  <si>
    <t>Alex Ansary is an independent journalist from Portland, Oregon, USA, who has been questioning the nature of reality since his early youth. His daily radio show Outside the Box (http://www.oraclebroadcasting.com) gives voice to those who are normally censored or attacked in the mainstream media</t>
  </si>
  <si>
    <t>Original site source: https://nexusmagazine.com/product/nexus-vol-16-no-3/?v=79cba1185463</t>
  </si>
  <si>
    <t>Sonic Weaponry</t>
  </si>
  <si>
    <t>SONICW</t>
  </si>
  <si>
    <t>PAL.TECH.SONICW-MAGAZI-PDF-0000002-TJCOLESNEXUS2021</t>
  </si>
  <si>
    <t>Vol 28 - No. 5 - Sonic_Weapons_TJ_Coles_2021_Nexus_magazine_Issue_Aug–Sept_2021.pdf</t>
  </si>
  <si>
    <t>https://avalonlibrary.net/Nexus_Magazine_articles/Vol%2028%20-%20No.%205%20-%20Sonic_Weapons_TJ_Coles_2021_Nexus_magazine_Issue_Aug%96Sept_2021.pdf</t>
  </si>
  <si>
    <t>Author/s: T J Coles
Publication: Nexus Magazine
Issue: Vol 28, No. 5 - page/s 31-35, and page/s 84-85
Title: Sonic Weapons in History and Today
Date:  August - September 2021
A history of military experiments in the weaponisation of sound 
T.J. Coles exposes past weaponisation of sound and military experiments, the uses and abuses of this technology, including for domestic social control, and modern day accounts of invisible attacks, leading to the convenient new weapon of plausible deniability.</t>
  </si>
  <si>
    <t>T. J. Coles</t>
  </si>
  <si>
    <t>T.J. Coles is a postdoctoral researcher at Plymouth University's Cognition Institute and the author of several books, including The War on You. His previous contributions to NEXUS Magazine include "Invisible Enemy: The Looming Nanotech Disaster", volume 28, number 4 (Jun–Jul 2021), "Stealing Democracy: How Elites Use Voting Machines to Rig Elections", volume 28, number 3 (Apr–May 2021) and "Robowarriors: The Future Battles Fought by Machines", volume 28, number 2 (Feb–Mar 2021). See also his article on the use of artificial intelligence in digital propaganda this issue</t>
  </si>
  <si>
    <t>Original site source: https://nexusmagazine.com/product/nexus-vol-28-no-5-august-september-2021/?v=79cba1185463</t>
  </si>
  <si>
    <t>GEOL</t>
  </si>
  <si>
    <t>PAL.CHEM.ELECTR-MAGAZI-PDF-0000001-HURTAKNEXUS2014</t>
  </si>
  <si>
    <t>Electrolysis</t>
  </si>
  <si>
    <t>Vol 21 - No. 4 - The_History_and_Future_of_Browns_Gas_JJ_Hurtak_and_Desiree_Hurtak_2014_Nexus_magazine_Issue_June–July_2014.pdf</t>
  </si>
  <si>
    <t>https://avalonlibrary.net/Nexus_Magazine_articles/Vol%2021%20-%20No.%204%20-%20The_History_and_Future_of_Browns_Gas_JJ_Hurtak_and_Desiree_Hurtak_2014_Nexus_magazine_Issue_June%96July_2014.pdf</t>
  </si>
  <si>
    <t>J. J. Hurtak/Desiree Hurtak</t>
  </si>
  <si>
    <t>Author/s: J. J. Hurtak, Ph.D and Desiree Hurtak, Ph.D
Publication: Nexus Magazine
Issue: Vol 21, No. 4 - page/s 49-54, and page/s 80-81
Title: The History and Future of Brown's Gas
Date:  June - July 2014
Research into Brown’s gas, or oxyhydrogen gas (HHO), continues apace around the world, with applications being explored in diverse fields including welding and automotive industries and even in the transmutation of nuclear waste. Inventor Yull Brown developed a "water engine", known as the "Brown's gas electrolyser". Although it is not a "free energy technology", it does allow for possibilities of better energy efficiency and, in some cases, claims of "over unity". Yull Brown discovered that by using relatively small amounts of carefully tuned or pulsed electricity across submerged electrode plates, the atomic bonds of water break uniquely into HHO thousands of times more efficiently.</t>
  </si>
  <si>
    <t>J. J. Hurtak, PhD, PhD, and Desiree Hurtak, PhD, are founders of The Academy For Future Science (http://www.futurescience.org), an
international non-governmental organisation that works to bring cooperation between science and consciousness. DrJ. J. Hurtak isthe author of numerous books including The Book of Knowledge: The Keys of Enoch® (http://www.keysofenoch.org) and The End of Suffering, co-written with his colleague, physicist Russell Targ (see review in NEXUS 14/03).</t>
  </si>
  <si>
    <t>Original site source: https://nexusmagazine.com/product/nexus-vol-21-no-4-june-july-2014/?v=79cba1185463</t>
  </si>
  <si>
    <t>Metaphysics</t>
  </si>
  <si>
    <t>META</t>
  </si>
  <si>
    <t>Spacetime continuum</t>
  </si>
  <si>
    <t>SPACTC</t>
  </si>
  <si>
    <t>Vol 26 - No. 2 - The_Refresh_Rate_of_Reality_Robert_Solomon_2019_Nexus_magazine_Issue_Feb–March_2019.pdf</t>
  </si>
  <si>
    <t>https://avalonlibrary.net/Nexus_Magazine_articles/Vol%2026%20-%20No.%202%20-%20The_Refresh_Rate_of_Reality_Robert_Solomon_2019_Nexus_magazine_Issue_Feb%96March_2019.pdf</t>
  </si>
  <si>
    <t xml:space="preserve">Author/s: Robert Solomon
Publication: Nexus Magazine
Issue: Vol 26, No. 2 - page/s 47-53
Title: The Refresh Rate of Reality
Date:  February - March 2019
Cause and effect may not be related in the way we think. States may emerge into being as consciousness tracks through them. What seems concrete may actually be our conscious awareness making what we perceive seem real.
</t>
  </si>
  <si>
    <t>Robert Solomon</t>
  </si>
  <si>
    <t>Robert Solomon, BSc Hons, CEng, agrees with Rupert Sheldrake that the mainstream scientific establishment is in denial. His
articles on applied mathematics have been published in technical magazines and he authored "The Reality Narrative" in Science News
last issue (see Nexus 26/01). Solomon can be contacted by email at rob1931284@gmail.com</t>
  </si>
  <si>
    <t>BOTANY</t>
  </si>
  <si>
    <t>CARTOG</t>
  </si>
  <si>
    <t>THEOAA</t>
  </si>
  <si>
    <t>Interviewer: Atasha McMillan
Interviewee: Laurence Gardner
Interview date: 06 November 2003
Publication: Nexus Magazine
Issue: Vol 11, No. 4 - page/s 55-59 and page 77
Title: Laurence Gardner on Ancient Secret Science
Publication date: June - July 2004
Laurence Gardner interview conducted 6 November 2003 by Atasha McMillan. Historian and best-selling author Laurence Gardner discusses the powers of white powder gold, the Ark of the Covenant, the Knights Templar and his new sci-fi screenplay centred around the Shroud of Turin. Sir Laurence Gardner reveals ancient knowledge on monatomic elements that is only now being confirmed by modern science, and uncovers links between the Ark of the Covenant and the Knights Templar.</t>
  </si>
  <si>
    <t>Unidentified Submersible Object</t>
  </si>
  <si>
    <t>Unidentified Flying Object</t>
  </si>
  <si>
    <t>USO</t>
  </si>
  <si>
    <t>EXTECE</t>
  </si>
  <si>
    <t>INTSTY</t>
  </si>
  <si>
    <t>International Space Treaty</t>
  </si>
  <si>
    <t>INSTTY</t>
  </si>
  <si>
    <t>Energy Kinesiology</t>
  </si>
  <si>
    <t>KINEEN</t>
  </si>
  <si>
    <t>Astropolitics</t>
  </si>
  <si>
    <t>APOL</t>
  </si>
  <si>
    <t>ENTER</t>
  </si>
  <si>
    <t>LANG</t>
  </si>
  <si>
    <t>Intergalactic Space Treaty</t>
  </si>
  <si>
    <t>Ancient bloodlines</t>
  </si>
  <si>
    <t>BLOODA</t>
  </si>
  <si>
    <t>Secret Societies</t>
  </si>
  <si>
    <t>Illuminati</t>
  </si>
  <si>
    <t>ILLUMI</t>
  </si>
  <si>
    <t>KINESI</t>
  </si>
  <si>
    <t>Knights Templar</t>
  </si>
  <si>
    <t>KNIGHT</t>
  </si>
  <si>
    <t>Alien Encounter</t>
  </si>
  <si>
    <t>ALIENE</t>
  </si>
  <si>
    <t>PETROG</t>
  </si>
  <si>
    <t>Hieroglyph</t>
  </si>
  <si>
    <t>HIERO</t>
  </si>
  <si>
    <t>Deep Underground Military Base</t>
  </si>
  <si>
    <t>DUMB</t>
  </si>
  <si>
    <t>Geneaology</t>
  </si>
  <si>
    <t>GENE</t>
  </si>
  <si>
    <t>EUGENI</t>
  </si>
  <si>
    <t>Occult</t>
  </si>
  <si>
    <t>OCCU</t>
  </si>
  <si>
    <t>Etymology</t>
  </si>
  <si>
    <t>ETYMOL</t>
  </si>
  <si>
    <t>Ideology</t>
  </si>
  <si>
    <t>IDEO</t>
  </si>
  <si>
    <t>Disease</t>
  </si>
  <si>
    <t>DISEAS</t>
  </si>
  <si>
    <t>Pathology</t>
  </si>
  <si>
    <t>PATH</t>
  </si>
  <si>
    <t>Theosophy</t>
  </si>
  <si>
    <t>THEOS</t>
  </si>
  <si>
    <t>Anthroposophy</t>
  </si>
  <si>
    <t>ANTHPO</t>
  </si>
  <si>
    <t>Magic and Mysticism</t>
  </si>
  <si>
    <t>MAMYST</t>
  </si>
  <si>
    <t>Esoterica</t>
  </si>
  <si>
    <t>ESOTER</t>
  </si>
  <si>
    <t>INTERD</t>
  </si>
  <si>
    <t>Interdimensional phenomena</t>
  </si>
  <si>
    <t>Interdimensional entity</t>
  </si>
  <si>
    <t>INTERE</t>
  </si>
  <si>
    <t>Criminology</t>
  </si>
  <si>
    <t>CRIMi</t>
  </si>
  <si>
    <t>Alien Being</t>
  </si>
  <si>
    <t>ALIENB</t>
  </si>
  <si>
    <t>SUPERB</t>
  </si>
  <si>
    <t>Afterlife science experiment</t>
  </si>
  <si>
    <t>Underground Tunnel system</t>
  </si>
  <si>
    <t>TUNNEU</t>
  </si>
  <si>
    <t>Marxism</t>
  </si>
  <si>
    <t>MARXSM</t>
  </si>
  <si>
    <t>Communism</t>
  </si>
  <si>
    <t>COMMUN</t>
  </si>
  <si>
    <t>CYMATI</t>
  </si>
  <si>
    <t>Electromagnetics</t>
  </si>
  <si>
    <t>ELECTM</t>
  </si>
  <si>
    <t>Binary code</t>
  </si>
  <si>
    <t>Acoustics</t>
  </si>
  <si>
    <t>ACOU</t>
  </si>
  <si>
    <t>ARCA</t>
  </si>
  <si>
    <t>Archaeoacoustics</t>
  </si>
  <si>
    <t>Extradimensional beings</t>
  </si>
  <si>
    <t>EXTRDB</t>
  </si>
  <si>
    <t>Dendroclimatology</t>
  </si>
  <si>
    <t>DENDRC</t>
  </si>
  <si>
    <t>Climatology</t>
  </si>
  <si>
    <t>CLIM</t>
  </si>
  <si>
    <t>Early detection</t>
  </si>
  <si>
    <t>CLIMED</t>
  </si>
  <si>
    <t>Climate Change: Early detection</t>
  </si>
  <si>
    <t>CHANED</t>
  </si>
  <si>
    <t>PAL.META.CONSST-MAGAZI-PDF-0000001-SOLOMONNEXUS2019</t>
  </si>
  <si>
    <t>Conciousness and Spacetime continuum</t>
  </si>
  <si>
    <t>PAL.PNOR.EXTECE-MAGAZI-PDF-0000003-THIAOOUBANEXUS2022</t>
  </si>
  <si>
    <t>Vol 29 - No. 4 - A_History_of_the_Colonisation_of_Earth_by_ETs_Michel_Desmarquet_1993-2004_Nexus_magazine_Issue_June–July_2022.pdf</t>
  </si>
  <si>
    <t>https://avalonlibrary.net/Nexus_Magazine_articles/Vol%2029%20-%20No.%204%20-%20A_History_of_the_Colonisation_of_Earth_by_ETs_Michel_Desmarquet_1993-2004_Nexus_magazine_Issue_June%96July_2022.pdf</t>
  </si>
  <si>
    <t>Michel Desmarquet</t>
  </si>
  <si>
    <t>Original site source:</t>
  </si>
  <si>
    <t>Original site source: https://nexusmagazine.com/product/nexus-vol-29-no-4-june-july-2022/?v=79cba1185463</t>
  </si>
  <si>
    <t>PAL.UFOL.RESUFO-MAGAZI-PDF-0000004-AIRSHIPSNEXUS2013</t>
  </si>
  <si>
    <t>Vol 20 - No. 5 - Airship_Hysteria_in_Mid-1890s_America_Steven_Arts_2012-13_Nexus_magazine_Issue_Aug–Sept_2013.pdf</t>
  </si>
  <si>
    <t>https://avalonlibrary.net/Nexus_Magazine_articles/Vol%2020%20-%20No.%205%20-%20Airship_Hysteria_in_Mid-1890s_America_Steven_Arts_2012-13_Nexus_magazine_Issue_Aug%96Sept_2013.pdf</t>
  </si>
  <si>
    <t>Steven A. Arts</t>
  </si>
  <si>
    <t>Author/s: Steven A. Arts
Publication: Nexus Magazine
Issue: Vol 20, No. 5 - page/s 51-56
Title: Airship Hysteria in mid-1890s America
Date: August - September 2013
In 1896–97, mysterious airships were reported by countless eyewitnesses in cities and towns from California to the Midwest and on to the East Coast of the USA. There were even stories of airship crashes, alien beings and a kidnapped calf.</t>
  </si>
  <si>
    <t>Steven A. Arts has been researching airships since 1979, and his book Mystery Airships in the Sky was published in 2002 by PublishAmerica. Mr Arts has had many articles on the subject of airships published, including in UFO Magazine, Kanhistique, Sagebrush Journal, UFO Universe, Capper’s, Old California Gazette and Rural Electric Nebraskan as well as in many newspapers.</t>
  </si>
  <si>
    <t>Original site source: https://nexusmagazine.com/product/nexus-vol-20-no-5-august-september-2013/?v=79cba1185463</t>
  </si>
  <si>
    <t>PAL.SPRT.LIVESP-MAGAZI-PDF-0000005-BORISKANEXUS2008</t>
  </si>
  <si>
    <t>Vol 15 - No. 3 - Boriska_Indigo_Boy_from_Mars_Gennady_Belimov_2004-2005_Nexus_magazine_Issue_April–May_2008.pdf</t>
  </si>
  <si>
    <t>https://avalonlibrary.net/Nexus_Magazine_articles/Vol%2015%20-%20No.%203%20-%20Boriska_Indigo_Boy_from_Mars_Gennady_Belimov_2004-2005_Nexus_magazine_Issue_April%96May_2008.pdf</t>
  </si>
  <si>
    <t>Author/s: Gennady Belimov
Publication: Nexus Magazine
Issue: Vol 15, No. 3 - page/s 57-60
Title: Boriska: Indigo Boy from Mars
Date: April - May 2008
A Russian boy who has spoken of previous lives on Mars, past and future cosmic cataclysms and extraterrestrials visiting our planet has captured worldwide attention since his case came to light several years ago.
Quote: "I am sure that, in the moral sense, Indigo children greatly differ from others their age," relates Dr Lugovenko. "They have an extraordinary sensitivity to any falseness, a development of intuition, telepathic powers and a connection to the cosmos. We can hope that the boy will fulfil his intended mission on Earth, about which neither he nor we can guess yet." - Belimov</t>
  </si>
  <si>
    <t>This article was provided courtesy of Bill Ryan and Kerry Cassidy at Project Camelot and has been edited for space. The complete version as well as video footage taken by the Project Camelot team and other material related to Boriska can be viewed at http://projectcamelot.org/indigo_boy_from_mars.html. A short item about Boriska was published in NEXUS Twilight Zone, vol. 13, no. 1. 
Translated from Russian and edited from the web page: http://projectcamelot/indigo_boy_from_mars.html</t>
  </si>
  <si>
    <t>Boriska/Gennady Belimov/Project Camelot</t>
  </si>
  <si>
    <t>Vol 28 - No. 5 - China_to_Follow_USA_on_UFO_Disclosure_Linda_Moulton_2004_Nexus_magazine_Issue_Aug–Sept_2021.pdf</t>
  </si>
  <si>
    <t>https://avalonlibrary.net/Nexus_Magazine_articles/Vol%2028%20-%20No.%205%20-%20China_to_Follow_USA_on_UFO_Disclosure_Linda_Moulton_2004_Nexus_magazine_Issue_Aug%96Sept_2021.pdf</t>
  </si>
  <si>
    <t>Interviewer: Linda Moulton Howe
Interviewee: Dr Cecil B (Scott) Jones
Interview date: 2004
Publication: Nexus Magazine
Issue: Vol 28, No. 5 - page/s 71-74
Title: China to Follow USA on UFO disclosure
Publication date: August - September 2021
This interview was originally resourced from EarthFiles.com, published in NEXUS volume 11, number 5 (Aug - Sep 2004) and republished at EarthFiles on 21 June 2021. See https://tinyurl.com/yjfadktz. An earlier interview from Earthfiles.com’s Linda Moulton Howe with former US naval intelligence officer, C.B. Scott Jones becomes timely in the wake of US disclosure and Scott Jones’s 2004 revelation that China would be a “quick second” to acknowledge the ET phenomenon.
Quote: "The Chinese told me over and over again of the amount of evidence they have from which they conclude that the ET phenomenon is real, in the sense that there are real tangible craft penetrating their airspace." - C.B Scott Jones</t>
  </si>
  <si>
    <t>Cecil B (Scott) Jones/Linda Moulton Howe</t>
  </si>
  <si>
    <t xml:space="preserve">C.B. Scott Jones worked in US Naval Intelligence from the 1960s to the 1970s. From 1985 until 1991, Scott worked as a Special Assistant
for US Senator Claiborne Pell, then Chairman of the Senate Foreign Relations Committee. Scott's goal was to find out what other governments and scientists knew about the UFO phenomenon. At the top of his research list were the Soviet Union and China and the implied knowledge of German rocket scientist, Dr Werner von Braun. 
– C.B. Scott Jones, Former US Naval Intelligence officer, Special Assistant in UFO Research, Founder of the Center for Applied Anomalous Phenomena (1985) and Human Potential Foundation (1989) and Peace and Emergency Action Coalition for Earth (PEACE) (2003)
</t>
  </si>
  <si>
    <t>PAL.UFOL.RESUFO-MAGAZI-PDF-0000006-GREERNEXUS2006</t>
  </si>
  <si>
    <t>Vol 13 - No. 6 - Circles_of_Power_Behind_UFO_Secrecy_Steven_Greer_2006_Nexus_magazine_Issue_Oct–Nov_2006.pdf</t>
  </si>
  <si>
    <t>https://avalonlibrary.net/Nexus_Magazine_articles/Vol%2013%20-%20No.%206%20-%20Circles_of_Power_Behind_UFO_Secrecy_Steven_Greer_2006_Nexus_magazine_Issue_Oct%96Nov_2006.pdf</t>
  </si>
  <si>
    <t>Steven M. Greer</t>
  </si>
  <si>
    <t xml:space="preserve">Author/s: Steven M. Greer
Publication: Nexus Magazine
Issue: Vol 13, No. 6 - page/s 65-69
Title: Circles of Power Behind UFO Secrecy
Date: October - November 2006
THE TWILIGHT ZONE
Our news from “out there” features an extract from the new book by UFO disclosure advocate Dr Steven Greer, in which he recounts his brushes with the inner circles of a shadowy transnational cabal.
Quote: "Those who shouldn't be in control but a r e comprise an illegal, rogue, break-off group that is transnational and whose members are not only ruthless and murderous but operate completely without any legal authority. When you're dealing with something as fundamentally important as this, involving technologies as powerful as those described, you begin to realise the risks to the world of allowing this masquerade to go on, unchecked, decade, after decade, after decade." - Steven M. Greer, M.D
</t>
  </si>
  <si>
    <t>Steven M. Greer, MD, is a medical doctor and is director of The Disclosure Project, which he founded</t>
  </si>
  <si>
    <t>Original site source: https://nexusmagazine.com/product/nexus-vol-13-no-6/?v=79cba1185463</t>
  </si>
  <si>
    <t>PAL.PNOR.EXTECE-MAGAZI-PDF-0000004-NEWALDNEXUS1997</t>
  </si>
  <si>
    <t>Vol 04 - No. 2 - CoEvolution_an_Interplanetary_Adventure_Alec_Newald_1996-97__Nexus_magazine_Issue_Feb–March_1997.pdf</t>
  </si>
  <si>
    <t>https://avalonlibrary.net/Nexus_Magazine_articles/Vol%2004%20-%20No.%202%20-%20CoEvolution_an_Interplanetary_Adventure_Alec_Newald_1996-97__Nexus_magazine_Issue_Feb%96March_1997.pdf</t>
  </si>
  <si>
    <t>Alex Newald</t>
  </si>
  <si>
    <t>Author/s: Alex Newald
Publication: Nexus Magazine
Issue: Vol 04, No. 2 - page/s 1-6
Title: CoEvolution: An Interplanetary Adventure
Date: February - March 1997
In 1989, Alec Newald's lifepath took an unexpected turn when he was abducted by a group of benevolent aliens for ten days and transported to their homeworld. His amazing experiences have great significance for the future of humanity and our galactic cousins. Extracted from Chapters 4, 5, 6 of his book 'CoEvolution'. Alec Newald first contacted Nexus in 1995 about publishing his book, 'CoEvolution', describing his ten-day round trip to his abductors' homeworld, Haven, and the Earth-based controversy it created. Here we publish some intriguing excerpts from his book.</t>
  </si>
  <si>
    <t>Original site source: https://nexusmagazine.com/product/nexus-vol-4-no-2/?v=79cba1185463</t>
  </si>
  <si>
    <t>PAL.APOL.INTSTY-MAGAZI-PDF-0000001-CBSCOTTJONESNEXUS2012</t>
  </si>
  <si>
    <t>PAL.UFOL.RESUFO-MAGAZI-PDF-0000005-CBSCOTTJONESNEXUS2021</t>
  </si>
  <si>
    <t>Vol 19 - No. 3 - Disclosure_of_Earth_and_Extraterrestrial_Contact_Scott_Jones_2012_Nexus_magazine_Issue_April–May_2012.pdf</t>
  </si>
  <si>
    <t>https://avalonlibrary.net/Nexus_Magazine_articles/Vol%2019%20-%20No.%203%20-%20Disclosure_of_Earth_and_Extraterrestrial_Contact_Scott_Jones_2012_Nexus_magazine_Issue_April%96May_2012.pdf</t>
  </si>
  <si>
    <t>Cecil B (Scott) Jones</t>
  </si>
  <si>
    <t>This article by Dr C. B. Scott Jones is the text of the special announcement he made on 10 March 2012, titled “Disclosure of Earth and Extraterrestrial Contact: Challenges and Opportunities”. It was part of Project Mexo Hong Kong’s International Exopolitics Virtual Conference. For more information about Project Mexo Hong Kong, go to http://projectmexohk.weebly.com. For additional background relevant to the Treaty, see John Lasker’s two-part article “America’s Emerging Space Weapons Arsenal” in NEXUS 18/03–04. The text of the Outer Space Security and Development Treaty was published in NEXUS 18/06. The Treaty was developed by members of the Institute for Security and Cooperation in Outer Space (ISCOS); see http://www.peaceinspace.com</t>
  </si>
  <si>
    <t>Original site source: https://nexusmagazine.com/product/nexus-vol-19-no-3/?v=79cba1185463</t>
  </si>
  <si>
    <t>PAL.PHYS.SCIATM-MAGAZI-PDF-0000006-WILCOCKNEXUS2010</t>
  </si>
  <si>
    <t>Vol 17 - No. 2 - Exploring_the_Mystery_of_the_Norway_Spiral_David_Wilcock_2009_Nexus_magazine_Issue_Feb–March_2010.pdf</t>
  </si>
  <si>
    <t>https://avalonlibrary.net/Nexus_Magazine_articles/Vol%2017%20-%20No.%202%20-%20Exploring_the_Mystery_of_the_Norway_Spiral_David_Wilcock_2009_Nexus_magazine_Issue_Feb%96March_2010.pdf</t>
  </si>
  <si>
    <t>Author/s: Dr Cecil B (Scott) Jones
Publication: Nexus Magazine
Issue: Vol 19, No. 3 - page/s 53-57
Title: Disclosure of Earth and Extraterrestrial Contact
Date: April - May 2012
At a March 2012 virtual conference in Hong Kong, this retired US intelligence officer called on the Chinese to lead the way towards full public disclosure of extraterrestrial contact with Earth and to support efforts to ban weapons in space.</t>
  </si>
  <si>
    <t>David Wilcock</t>
  </si>
  <si>
    <t>Author/s: David Wilcock
Publication: Nexus Magazine
Issue: Vol 17, No. 2 - page/s 23-25, and page/s 81
Title: Exploring the Mystery of the Norway Spiral
Date: February - March 2010
Extracted from his four-part paper "Disclosure Endgame". The phenomenal white spiral with a central helical blue ray shooting up from ground level, as seen over northern Norway on 9 December 2009, was not the result of a failed Russian missile test but more likely of an ionospheric heating experiment.
A remarkable structure appeared in the skies over northern Norway on 9 December 2009—a stunning aerial formation that was massive in size and hung there, rotating in space for 10 to 15 minutes straight. If the visual sight of this Spiral wasn't interesting enough, the context certainly was: it showed up the day before US President Barack Obama was set to receive his Nobel Peace Prize, in the very same country. Also, on that very same day, 9 December 2009, hundreds of eyewitnesses reported — and two of them filmed — a gigantic, triangular, pyramid-shaped UFO that hovered over the Kremlin in Moscow, Russia, for hours—from daylight on into darkness.</t>
  </si>
  <si>
    <t>David Wilcock is a professional lecturer, filmmaker and researcher of ancient civilisations, consciousness science and new paradigms of matter and energy.</t>
  </si>
  <si>
    <t>Original site source: https://nexusmagazine.com/product/nexus-vol-17-no-2/?v=79cba1185463</t>
  </si>
  <si>
    <t>PAL.APOL.INTSTY-MAGAZI-PDF-0000002-SPACETREATYNNEXUS2011</t>
  </si>
  <si>
    <t>Vol 18 - No. 6 - Outer_Space_Security_and_Development_Treaty_2011_Carol_Rosin_2011_Nexus_magazine_Issue_Oct–Nov_2011.pdf</t>
  </si>
  <si>
    <t>https://avalonlibrary.net/Nexus_Magazine_articles/Vol%2018%20-%20No.%206%20-%20Outer_Space_Security_and_Development_Treaty_2011_Carol_Rosin_2011_Nexus_magazine_Issue_Oct%96Nov_2011.pdf</t>
  </si>
  <si>
    <t>Author/s: Dr Carol Rosin and co-authors
Publication: Nexus Magazine
Issue: Vol 18, No. 6 - page/s 41-44
Title: Outer Space Security and Development Treaty
Date: October - November 2011
By Dr Carol Rosin and co-authors.  A new Outer Space Security and Development Treaty is proposed that would ban the use of weapons in space and recognise the reality of cosmic cultures and the opportunities for cooperation.</t>
  </si>
  <si>
    <t>Carol Rosin</t>
  </si>
  <si>
    <t>Original site source: https://nexusmagazine.com/product/nexus-vol-18-no-6/?v=79cba1185463</t>
  </si>
  <si>
    <t>Vol 26 - No. 4 - Peace_in_Space_Treaty_Alexander_Semenov_Introduction_by_Carol_Rosin_2019__Nexus_magazine_Issue_June–July_2019.pdf</t>
  </si>
  <si>
    <t>https://avalonlibrary.net/Nexus_Magazine_articles/Vol%2026%20-%20No.%204%20-%20Peace_in_Space_Treaty_Alexander_Semenov_Introduction_by_Carol_Rosin_2019__Nexus_magazine_Issue_June%96July_2019.pdf</t>
  </si>
  <si>
    <t xml:space="preserve">Dr Rosin is Founder of the Institute for Security and Cooperation in Outer Space, (ISCOS), 1983–present. The original Board included Honorary Chairman, Sir Arthur C. Clarke, Dr Isaac Asimov, Dr Buckminster Fuller, Attorney Daniel Sheehan, the late
Dr Rashmi Mayur, Advisory Board Chairman, Astronaut Dr Edgar Mitchell, and many other respected experts. Dr Rosin co-authored the Outer Space Security and Development Treaty draft [see NEXUS 18/06] with distinguished colleagues: Apollo Astronaut Dr Edgar
Mitchell, Commander Will Miller, US Navy (Ret.), Dr Abe Krieger, 37-year Boeing executive; Dr C.B. Scott Jones, military/intelligence and Senior Advisor to Sen. Claiborne Pell; supported by the Hon. Paul Hellyer, former Minister of Defense of Canada. </t>
  </si>
  <si>
    <t>Born in Moscow in 1949, Alexander E. Semenov graduated from the Moscow State Technical University, and subsequently worked in the defense industrial complex. In 1976 he started working on ufology with the Ziegel-Kuzovkin research group. He became President of the Association of Ecology of the Unknown in 1989 (AEU) and was made an honorary member of the International Academy of Energy Informative Sciences (IAES) in 1994. In 2002 he became a member of the International Academy for Information, Communication, Control in Engineering, Nature, Society (IAICC). In 2013 he became Professor, and in 2016 Presidium member of the Academy of Geopolitical Problems (AGP). He became an honorary member of the ROO Academy Studying of Problems of Informatiological and Applied Anomalogy (AIAAN) in 2014 and was awarded the S.P. Korolev award for Personal Creative Contribution to the Implementation of Space Programs and Projects by Roscosmos State Space Corporation in 2009.</t>
  </si>
  <si>
    <t>Alexander E Semenov</t>
  </si>
  <si>
    <t>Author/s: Dr Alexander E. Semenov (introduction by Dr Carol Rosin)
Publication: Nexus Magazine
Issue: Vol 26, No. 4 - page/s 51-59
Title: Peace in Space Treaty
Date: June - July 2019
Dr Carol Rosin introduces the updated Treaty on the Prevention of the Placement of Weapons in Outer Space, discussing the role of Wernher von Braun in its foundation. Dr Alexander E. Semyonov elaborates on the astro-geopolitical importance of the Treaty and the desire for power versus peace in space.</t>
  </si>
  <si>
    <t>Original site source: https://nexusmagazine.com/product/nexus-vol-26-no-4-june-july-2019/?v=79cba1185463</t>
  </si>
  <si>
    <t>PAL.APOL.INTSTY-MAGAZI-PDF-0000003-SEMENOVNEXUS2019</t>
  </si>
  <si>
    <t>PAL.PNOR.EXTRDB-MAGAZI-PDF-0000005-PARKESNEXUS2015</t>
  </si>
  <si>
    <t>Vol 22 - No. 2 - Simon_Parkes_On_Aliens_And_The_Illuminati_Franky_Ma_2014_Nexus_magazine_Issue_Feb–March_2015.pdf</t>
  </si>
  <si>
    <t>https://avalonlibrary.net/Nexus_Magazine_articles/Vol%2022%20-%20No.%202%20-%20Simon_Parkes_On_Aliens_And_The_Illuminati_Franky_Ma_2014_Nexus_magazine_Issue_Feb%96March_2015.pdf</t>
  </si>
  <si>
    <t xml:space="preserve">Interviewer: Franky Ma
Interviewee: Simon Parkes
Interview date: 02 October 2014
Publication: Nexus Magazine
Issue: Vol 22, No. 2 - page/s 55-61
Title: Simon Parkes on Aliens and the Illuminati
Date: February - March 2015
An interview by Franky Ma. Throughout his life, Simon Parkes has had interactions with extradimensional beings as well as with intelligence operatives and Illuminati members because of his ancient bloodline connections. </t>
  </si>
  <si>
    <t>Simon Parkes/Franky Ma</t>
  </si>
  <si>
    <t>Original site source: https://nexusmagazine.com/product/nexus-vol-22-no-2-february-march-2015/?v=79cba1185463</t>
  </si>
  <si>
    <t>This is an edited version of Franky Ma’s interview with Simon Parkes for the Neon Nettle website. To read the complete interview, go to http://tinyurl.com/k2ah9nl. For more information and interviews, visit Simon Parkes’s website http://www.simonparkes.org.</t>
  </si>
  <si>
    <t>PAL.PPSY.PROPHE-MAGAZI-PDF-0000003-SHIPTONNEXUS2021</t>
  </si>
  <si>
    <t>Vol 28 - No. 6 - Strange_Times_The_Prophecies_of_Mother_Shipton_Susan_Larison_Danz_1966_Nexus_magazine_Issue_Oct–Nov_2021.pdf</t>
  </si>
  <si>
    <t>https://avalonlibrary.net/Nexus_Magazine_articles/Vol%2028%20-%20No.%206%20-%20Strange_Times_The_Prophecies_of_Mother_Shipton_Susan_Larison_Danz_1966_Nexus_magazine_Issue_Oct%96Nov_2021.pdf</t>
  </si>
  <si>
    <t>Susan Larison Danz</t>
  </si>
  <si>
    <t>Author/s: Susan Larison Danz
Publication: Nexus Magazine
Issue: Vol 28, No. 6 - page/s 69-72
Title: Strange times: The Prophecies of Mother Shipton
Date: October - November 2021
This rare collection of Mother Shipton's prophecies was sent to us by a NEXUS reader who told us that, thirty years ago [now 55 years ago], she painstakingly transcribed them and managed to smuggle them out of the Mitchell Library (now the State Library of New South Wales). They were accompanied by several of the more commonly published verses. The originals were kept in a locked room, along with many other volumes of prophetic writings deemed unsuitable for viewing by the general public. To our knowledge, this particular translation had never been made available to the public before appearing in NEXUS, first in 1991 and again in 1995. Following some background on Mother Shipton, we present the verses that were found in that book, in the order they were found, and have inserted in bold some attempts at clarifying or interpreting events past, and events to come.</t>
  </si>
  <si>
    <t>Original site source: https://nexusmagazine.com/product/nexus-vol-28-no-6-october-november-2021/?v=79cba1185463</t>
  </si>
  <si>
    <t>Vol 10 - No. 5 - The_Dragon_Snake_A_Solomon_Islands_UFO_Mystery_Marius_Boirayon_2003_Nexus_magazine_Issue_Aug–Sept_2003.pdf</t>
  </si>
  <si>
    <t>https://avalonlibrary.net/Nexus_Magazine_articles/Vol%2010%20-%20No.%205%20-%20The_Dragon_Snake_A_Solomon_Islands_UFO_Mystery_Marius_Boirayon_2003_Nexus_magazine_Issue_Aug%96Sept_2003.pdf</t>
  </si>
  <si>
    <t>Author/s: Marius Boirayon
Publication: Nexus Magazine
Issue: Vol 10, No. 5 - page/s 55-59
Title: The Dragon Snake: A Solomon Islands UFO Mystery
Date: August - September 2003
Islanders have a long history of encounters with strange aerial craft and alien beings, and recent experiences sparked this former RAAF engineer to search for UFO bases.</t>
  </si>
  <si>
    <t>Marius Boirayon</t>
  </si>
  <si>
    <t>Original site source: https://nexusmagazine.com/product/nexus-vol-10-no-5/?v=79cba1185463</t>
  </si>
  <si>
    <t>Vol 22 - No. 3 - The_Electric_People_Phenomenon_Louis_Proud_2015_Nexus_magazine_Issue_April–May_2015.pdf</t>
  </si>
  <si>
    <t>https://avalonlibrary.net/Nexus_Magazine_articles/Vol%2022%20-%20No.%203%20-%20The_Electric_People_Phenomenon_Louis_Proud_2015_Nexus_magazine_Issue_April%96May_2015.pdf</t>
  </si>
  <si>
    <t>Louis Proud</t>
  </si>
  <si>
    <t>Author/s: Louis Proud
Publication: Nexus Magazine
Issue: Vol 22, No. 3 - page/s 43-47, and page/s 81
Title: The Electric People Phenomenon
Date: April - May 2015
Many cases of high-voltage syndrome, in which sufferers seem to cause electrical devices to fail in their presence, feature paranormal aspects such as psychokinesis. Often the common factor is that these people experienced severe electric shock during childhood.</t>
  </si>
  <si>
    <t>Louis Proud is a writer and researcher specialising in anomalous, or Fortean, phenomena. His articles have appeared in New Dawn, Paranormal and Fate magazines, and he has been interviewed on such programs as Veritas Radio, Paranormal Realms and Whitley Strieber’s Dreamland.</t>
  </si>
  <si>
    <t>Original site source: https://nexusmagazine.com/product/nexus-vol-22-no-3-april-may-2015/?v=79cba1185463</t>
  </si>
  <si>
    <t>PAL.PPSY.PSYCHK-MAGAZI-PDF-0000004-BOIRAYONNEXUS2015</t>
  </si>
  <si>
    <t>Vol 24 - No. 5 - UFO_Crash_at_Aztec_New_Mexico_Leaked_Report_1989_Nexus_magazine_Issue_Aug–Sept_2017.pdf</t>
  </si>
  <si>
    <t>https://avalonlibrary.net/Nexus_Magazine_articles/Vol%2024%20-%20No.%205%20-%20UFO_Crash_at_Aztec_New_Mexico_Leaked_Report_1989_Nexus_magazine_Issue_Aug%96Sept_2017.pdf</t>
  </si>
  <si>
    <t xml:space="preserve">Author/s: US Defence Intelligence Agency
Publication: Nexus Magazine
Issue: Vol 24, No. 5 - page/s 59-65, and page/s 84
Title: The UFO Crash at New Mexico (and conversations with the alien survivor)
Date: August - September 2017
A leaked classified report, compiled in 1989 by the US Defense Intelligence Agency, describes the retrieval of aliens from a UFO crash site near Aztec, New Mexico, in 1948 and names the scientists involved. It includes conversations with the surviving extraterrestrial being.
This article is extracted from sections C and D of a collection of leaked Ultra Top Secret/Eyes Only Access documents, compiled by the US Defense Intelligence Agency's Office of Counterintelligence (Agency Report Number 405389), dated 8 January 1989. The documents were leaked anonymously by two retired military personnel on 13 June 2017 to Heather Wade, host of the Midnight in the Desert radio program, who then posted them online at http://tinyurl.com/y84kzhcg. Initial analysis by MJ-12 and UFO researcher Stanton Friedman suggests that the documents are authentic and provide new information about the highly secretive MJ-12 group. The documents also seem to confirm the existence of extraterrestrial human-like beings. The typewritten report is barely legible in many parts, but we have reproduced it as faithfully as possible, retaining grammar, spelling and punctuation. We have followed obvious typographical errors with "[sic]", expanded on names/abbreviations in brackets, and italicised words that are underlined for emphasis in the original. </t>
  </si>
  <si>
    <t>US Defence Intelligence Agency</t>
  </si>
  <si>
    <t>Original site source: https://nexusmagazine.com/product/nexus-vol-24-no-5-august-september-2017/?v=79cba1185463</t>
  </si>
  <si>
    <t>Vol 27 - No. 4 - Unidentified_Submersible_Objects_Preston_Dennett_2020_Nexus_magazine_Issue_June–July_2020.pdf</t>
  </si>
  <si>
    <t>https://avalonlibrary.net/Nexus_Magazine_articles/Vol%2027%20-%20No.%204%20-%20Unidentified_Submersible_Objects_Preston_Dennett_2020_Nexus_magazine_Issue_June%96July_2020.pdf</t>
  </si>
  <si>
    <t>Preston Dennett</t>
  </si>
  <si>
    <t>Original site source: https://nexusmagazine.com/product/nexus-vol-27-no-4-june-july-2020/?v=79cba1185463</t>
  </si>
  <si>
    <t>Author/s: Preston Dennett
Publication: Nexus Magazine
Issue: Vol 27, No. 4 - page/s 65-72
Title: Unidentified Submersible Objects
Date: June - July 2020
Presenting five dramatic encounters with USOs by military witnesses since the 1950s, Preston Dennett investigates whether these could have been experimental craft, but it seems that something else besides the military is moving around in our oceans.
From Preston Dennett: Something very unusual is lurking beneath the surface of our oceans. USOs (unidentified submersible objects) have been encountered all across our planet. Reports stretch back hundreds of years and continue today. In my years of research into the phenomenon of USOs, I have been contacted by several military insiders who were eager to reveal their own experiences with USOs. What follows are five dramatic USO encounters reported by military witnesses.</t>
  </si>
  <si>
    <t>Preston Dennett began investigating UFOs and the paranormal in 1986 when he discovered that his family, friends and co-workers were having dramatic unexplained encounters. Since then, he has interviewed hundreds of witnesses and investigated a wide variety of paranormal phenomena. He is a field investigator for the Mutual UFO Network (MUFON), a ghost hunter, a paranormal researcher, and the author of 26 books (several Amazon UFO bestsellers) and more than 100 articles on UFOs and the paranormal. Dennett's articles have appeared in magazines including Fate, Atlantis Rising, MUFON UFO Journal; just to name a few. "Alien Healings: The Medical Evidence", appeared in NEXUS, volume 5, number 6 (October–November 1998).</t>
  </si>
  <si>
    <t>Russian Politics</t>
  </si>
  <si>
    <t>POLRUS</t>
  </si>
  <si>
    <t>Sacred Geometry</t>
  </si>
  <si>
    <t>Numerology</t>
  </si>
  <si>
    <t>Gematria</t>
  </si>
  <si>
    <t>GEOSAC</t>
  </si>
  <si>
    <t>NUMERO</t>
  </si>
  <si>
    <t>GEMATR</t>
  </si>
  <si>
    <t>War &amp; Conflict</t>
  </si>
  <si>
    <t>WARCON</t>
  </si>
  <si>
    <t>DOCUKG</t>
  </si>
  <si>
    <t>DOCUAG</t>
  </si>
  <si>
    <t>PSYTRA</t>
  </si>
  <si>
    <t>Political History</t>
  </si>
  <si>
    <t>HISPOL</t>
  </si>
  <si>
    <t>Information wars</t>
  </si>
  <si>
    <t>INFWAR</t>
  </si>
  <si>
    <t>WIKILK</t>
  </si>
  <si>
    <t>PSYOPS: Psychological-operations</t>
  </si>
  <si>
    <t>PSYOPS</t>
  </si>
  <si>
    <t>PAL.GEOP.TERSST-MAGAZI-PDF-0000001-COLLINSNEXUS2003</t>
  </si>
  <si>
    <t>Vol 10 - No. 3 - The_Hidden_Face_of_Terrorism_P_David_Collins_Nexus_magazine_Issue_Apr-May_2003.pdf</t>
  </si>
  <si>
    <t>https://avalonlibrary.net/Nexus_Magazine_articles/Vol%2010%20-%20No.%203%20-%20The_Hidden_Face_of_Terrorism_P_David_Collins_Nexus_magazine_Issue_Apr-May_2003.pdf</t>
  </si>
  <si>
    <t>Author/s: Paul David Collins
Publication: Nexus Magazine
Issue: Vol 10, No. 3 - page/s 11-16, and page/s 74
Title: The Hidden Face of Terrorism
Date: April - May 2003
The following is an edited extract from The Hidden Face of Terrorism: The Dark Side of Social Engineering, From Antiquity to September 11, by Paul David Collins. Terrorism does not emerge by accident but is usually sponsored by the state to serve the demands of a powerful elite, as can be seen in the creation of Osama bin Laden's al-Qa'ida.
Noam Chomsky provides a synopsis of this (Martin-Baró) speech (p. 386):
"He [Martín-Baró] stressed several relevant points. First, the most significant form of ter -
rorism, by a large measure, is state terrorism—that is, "terrorizing the whole population
through systematic actions carried out by the forces of the state". Second, such terrorism is
an essential part of a "government-imposed sociopolitical project" designed for the needs of
the privileged."</t>
  </si>
  <si>
    <t>Paul David Collins</t>
  </si>
  <si>
    <t>Original site source: https://nexusmagazine.com/product/nexus-vol-10-no-3/?v=79cba1185463</t>
  </si>
  <si>
    <t>PAL.GEOP.TERSST-MAGAZI-PDF-0000002-COPPENSNEXUS2007</t>
  </si>
  <si>
    <t>Vol 14 - No. 2 - State-Sponsored_Terror_in_the_Western_World_Philip_Coppens_Nexus_magazine_Issue_Feb-Mar_2007.pdf</t>
  </si>
  <si>
    <t>https://avalonlibrary.net/Nexus_Magazine_articles/Vol%2014%20-%20No.%202%20-%20State-Sponsored_Terror_in_the_Western_World_Philip_Coppens_Nexus_magazine_Issue_Feb-Mar_2007.pdf</t>
  </si>
  <si>
    <t>Author/s: Philip Coppens
Publication: Nexus Magazine
Issue: Vol 14, No. 2 - page/s 17-21, and page/s 76
Title: State-Sponsored Terror in the Western World
Date: February - March 2007
Terrorist attacks in many Western nations tend to be blamed on left- or right-wing activists, or even Islamist fundamentalists, but are actually state sponsored, and can be traced to actions by government sponsored military or intelligence agencies to foment fear and fulfil hidden agendas.</t>
  </si>
  <si>
    <t>Note: Several books on Gladio, the CCC and the Nijvel gang have been written in Dutch and French, amongst these a series of books by the
Belgian investigative journalist Hugo Gijsels. Equally, a lot of sources on the Russian bombings are in Russian. Below, an effort has been
made to quote as many English-language, Internet-based resources as possible. Though this has resulted in a slightly less authoritative look for these sources, they do show the difficulty that English-speaking people have in collating the various pieces of the Gladio puzzle</t>
  </si>
  <si>
    <t>PAL.GEOP.POLRUS-MAGAZI-PDF-0000003-PUTINNEXUS2017</t>
  </si>
  <si>
    <t>Russian politics</t>
  </si>
  <si>
    <t>Vol 24 - No. 2 - Who_is_Vladimir_Putin_Sharon_Tennison_Nexus_magazine_Issue_Feb-Mar_2017.pdf</t>
  </si>
  <si>
    <t>https://avalonlibrary.net/Nexus_Magazine_articles/Vol%2024%20-%20No.%202%20-%20Who_is_Vladimir_Putin_Sharon_Tennison_Nexus_magazine_Issue_Feb-Mar_2017.pdf</t>
  </si>
  <si>
    <t>Sharon Tennison</t>
  </si>
  <si>
    <t>Author/s: Sharon Tennison
Publication: Nexus Magazine
Issue: Vol 24, No. 2 - page/s 23-27, and page/s 82
Title: Who Is Vladimir Putin?
Date: February - March 2017
Why Do the US Government and the Western Media Demonise Him?
Putin obviously has his faults and makes mistakes. Based on my earlier experience with him and the experiences of trusted people including US officials who have worked closely with him over a period of years, Putin most likely is a straight, reliable and exceptionally inventive man. He is obviously a long-term thinker and planner and has proven to be an excellent analyst and strategist. He is a leader who can quietly work towards his goals under mounds of accusations and myths that have been steadily levelled at him since he became Russia's second President.
Editor's Note:
This article is edited for publication here. The original source is at http://www.winterpatriot.com/node/852.
The article is also posted on the GlobalResearch.ca website; see http://tinyurl.com/psvndxa.</t>
  </si>
  <si>
    <t>Sharon Tennison is the Founder and President of the US based Center for Citizen Initiatives (CCI). An American, Tennison established the CCI in 1983 to bring about a constructive relationship with the then Soviet Union and has continued this work in the new Russia. She is the author of The Power of Impossible Ideas: Citizens' Extraordinary Efforts to Avert International Crisis (Odenwald Press, 2012). Sharon Tennison can be contacted by email at sharon@ccisf.org. For more information, visit the website http://www.ccisf.org.</t>
  </si>
  <si>
    <t>Original site source: https://nexusmagazine.com/product/nexus-vol-24-no-2/?v=79cba1185463</t>
  </si>
  <si>
    <t>PAL.BIOL.ENGGEN-MAGAZI-PDF-0000002-LENDMANNEXUS2008</t>
  </si>
  <si>
    <t>Vol 15 - No. 3 - Sowing_the_Seeds_of_Destruction_Part_2_of_2_Stephen_Lendman_2008_Nexus_magazine_Issue_Apr–May_2008.pdf</t>
  </si>
  <si>
    <t>https://avalonlibrary.net/Nexus_Magazine_articles/Vol%2015%20-%20No.%203%20-%20Sowing_the_Seeds_of_Destruction_Part_2_of_2_Stephen_Lendman_2008_Nexus_magazine_Issue_Apr%96May_2008.pdf</t>
  </si>
  <si>
    <t>Original site source: https://nexusmagazine.com/product/nexus-vol-15-no-3/?v=79cba1185463</t>
  </si>
  <si>
    <t>Author/s: Stephen Lendman
Publication: Nexus Magazine
Issue: Vol 15, No. 3 - page/s 21-26, and page/s 79
Title: Sowing The Seeds of Destruction - Part 2 of 2
Date: April - May 2008
A Review of 'Seeds of Destruction: The Hidden Agenda of Genetic Manipulation' by F. William Engdahl
This review of Bill Engdahl’s book shows how the Green Revolution laid the groundwork for the Gene Revolution and allowed a handful of agribusiness giants to control our food. With Rockefeller family funding, the Green Revolution laid the groundwork for the Gene Revolution, allowing a handful of Anglo-American agribusiness giants to gain worldwide control of the food supply. Provision is written into WTO rules under its Sanitary and Phytosanitary (SPS) Agreement. It states that national laws banning GMO products are "unfair trade practices", even when they endanger human health. 
Complicit government agencies and clever marketing schemes aid the "Gene Revolution" through "lies and damn lies" that GMO crops have higher yields and can solve world hunger problems.</t>
  </si>
  <si>
    <t>PAL.GEOP.HISPOL-MAGAZI-PDF-0000004-MEYSSANNEXUS2020</t>
  </si>
  <si>
    <t>Vol 27 - No. 3 - The_Great_Game_Enters_A_New_Phase_Thierry_Meyssan_Nexus_magazine_Issue_Apr-May_2020.pdf</t>
  </si>
  <si>
    <t>https://avalonlibrary.net/Nexus_Magazine_articles/Vol%2027%20-%20No.%203%20-%20The_Great_Game_Enters_A_New_Phase_Thierry_Meyssan_Nexus_magazine_Issue_Apr-May_2020.pdf</t>
  </si>
  <si>
    <t>Author/s: Thierry Meyssan
Publication: Nexus Magazine
Issue: Vol 27, No. 3 - page/s 19-24
Title: The Great Game Enters A New Phase
Date: April - May 2020
(Translation by Roger Lagassé from French original)
Thierry Meyssan describes six conflicting global projects from six major world powers, including the three greats—the USA, China and Russia, and notes that each intends to defend their own interests first, before promoting their vision of the world.</t>
  </si>
  <si>
    <t>Thierry Meyssan</t>
  </si>
  <si>
    <t>Thierry Meyssan is a political consultant and president/founder of the Voltaire Network, a web of non-aligned press groups dedicated to the analysis of international relations. Meyssan's work has featured in the Global News section of NEXUS Magazine and the article "Al
Jazeera and the Triumph of Televised Propaganda", appeared in volume 19, number 1 (December 2011 – January 2012). Meyssan's latest book in English is Before Our Very Eyes, Fake Wars and Big Lies: From 9/11 to Donald Trump, Progressive Press, 2019. This article was
originally published at https://tinyurl.com/r5gmrwd.</t>
  </si>
  <si>
    <t>Original site source: https://nexusmagazine.com/product/nexus-vol-27-no-3/?v=79cba1185463</t>
  </si>
  <si>
    <t>PAL.GEOP.WIKILK-MAGAZI-PDF-0000005-MARSHALLNEXUS2011</t>
  </si>
  <si>
    <t>Vol 18 - No. 2 - WikiLeaks_and_the_Worldwide_Information_War_A_Gavin_Marshall_Nexus_magazine_Issue_Feb–Mar_2011.pdf</t>
  </si>
  <si>
    <t>https://avalonlibrary.net/Nexus_Magazine_articles/Vol%2018%20-%20No.%202%20-%20WikiLeaks_and_the_Worldwide_Information_War_A_Gavin_Marshall_Nexus_magazine_Issue_Feb%96Mar_2011.pdf</t>
  </si>
  <si>
    <t>Andrew Gavin Marshall</t>
  </si>
  <si>
    <t>Author/s: Andrew Gavin Marshall
Publication: Nexus Magazine
Issue: Vol 18, No. 2 - page/s 13-20
Title: WikiLeaks and the Worldwide Information War
Date: February - March 2011
WikiLeaks’ recent release of the first batch of 250,000 US diplomatic cables gives insights into government and media propaganda, the machinations of diplomats, and opportunities for positive social transformation amidst the new global awakening.</t>
  </si>
  <si>
    <t>Andrew Gavin Marshall is a research associate with the Centre for Research on Globalization in Montreal, Canada. He is co-editor, with Professor Michel Chossudovsky, of the recent book The Global Economic Crisis: The Great Depression of the XXI Century (available at
http://www.globalresearch.ca). He is currently writing a book on global government, due to be released in 2011 by Global Research Publishers. His previous articles in NEXUS are "The Imperial Anatomy of Al-Qaeda" (17/06), "The Rise of the Global Scientific Dictatorship" (17/05), "A New World War for a New World Order" (17/02) and "The Financial New World Order" (16/04–05)</t>
  </si>
  <si>
    <t>Original site source: https://nexusmagazine.com/product/nexus-vol-18-no-2/?v=79cba1185463</t>
  </si>
  <si>
    <t>PAL.TECH.PSYOPS-MAGAZI-PDF-0000003-BROADBERYNEXUS2022</t>
  </si>
  <si>
    <t>Vol 29 - No. 3 - How_the_West_Was_One_Part_1_Dustin_Broadbery_Nexus_magazine_Issue_Apr-May_2022.pdf</t>
  </si>
  <si>
    <t>https://avalonlibrary.net/Nexus_Magazine_articles/Vol%2029%20-%20No.%203%20-%20How_the_West_Was_One_Part_1_Dustin_Broadbery_Nexus_magazine_Issue_Apr-May_2022.pdf</t>
  </si>
  <si>
    <t>Dustin Broadbery</t>
  </si>
  <si>
    <t>Author/s: Dustin Broadbery
Publication: Nexus Magazine
Issue: Vol 29, No. 3 - page/s 19-25
Title: How the West Was One: Part 1 - Counterinsurgency, PSYOPS and the Internet
Date: April - May 2022
Dustin Broadbery looks at the birth of the internet and how it was developed by government and industry for PSYOPS and counterinsurgency purposes, but then steered to track and socially engineer the masses by encouraging the free sharing of personal information via social media.
As the digital revolution was underway in the midnineties, research departments at the CIA and NSA were developing programs to predict the usefulness of the world wide web as a tool for capturing what they dubbed "birds of a feather" formations. That's when flocks of birds make sudden movements together in rhythmical patterns. They were particularly interested in how these principles would influence the way that people would eventually move together on the burgeoning internet: Would groups and communities move together in the same way as birds of a feather, so that they could be tracked in an organised way? And if their movements could be indexed and recorded, could they be identified later by their digital fingerprints? To answer these questions, the CIA and NSA established a series of initiatives called Massive Digital Data Systems (MDDS)1 to directly fund tech entrepreneurs through an inter-university disbursement
program. Naming their first unclassified briefing for computer scientists "Birds of a Feather", it took place in San Jose in the spring of 1995.
Amongst the first grants provided by the MDDS program to progress the birds of a feather theory towards building a massive digital library and indexing system—using the internet as its backbone—were dispersed to two Stanford University PHDs, Sergey Brin and Larry Page, who were making significant headways in the development of web-page ranking technology that would track user movements online.</t>
  </si>
  <si>
    <t>Dustin is a writer, researcher and geopolitical analyst based in London, who has been writing about the "new normal" these past two years, particularly the ethical and legal issues around lockdowns and mandates, the history and road map to today's biosecurity state and the key players and institutions involved. Aside from COVID-19, Dustin writes about the intelligence state, the United Nations, big tech
surveillance, activism, cults, social psychology and human rights. Broadbery publishes his work at www.thecogent.org and his articles have appeared across multiple alternative media channels. His previous contribution to NEXUS, "Bill Gates and the Uncertain Future of Food Security", appeared in NEXUS, volume 29, number 1 (December 2021–January 2022). To follow him on Twitter, his handle is @TheCogent1.</t>
  </si>
  <si>
    <t>Original site source: https://nexusmagazine.com/product/nexus-vol-29-no-3/?v=79cba1185463</t>
  </si>
  <si>
    <t>https://avalonlibrary.net/Nexus_Magazine_articles/Vol%2012%20-%20No.%201%20-%20A_Short_History_of_the_Round_Table_Part_1_of_4_Will_Banyan_Nexus_magazine_Issue_Dec-Jan_2005.pdf</t>
  </si>
  <si>
    <t>Vol 12 - No. 1 - A_Short_History_of_the_Round_Table_Part_1_of_4_Will_Banyan_Nexus_magazine_Issue_Dec-Jan_2005.pdf</t>
  </si>
  <si>
    <t>Will Banyan</t>
  </si>
  <si>
    <t>Will Banyan, BA (Hons), GradDip (Information Science) is a writer specialising in the political economy of globalisation. He has worked for local and national governments as well as some international organisations and the private sector. Banyan's six-part series 'Rockefeller Internationalism' was published in NEXUS 10/03-11/02. He has also published papers at the Modern History Project website.</t>
  </si>
  <si>
    <t>Original site source: https://nexusmagazine.com/product/nexus-vol-12-no-1/?v=79cba1185463</t>
  </si>
  <si>
    <t>SECRSO</t>
  </si>
  <si>
    <t>Author/s: Will Banyan
Publication: Nexus Magazine
Issue: Issue: Vol 12, No. 1 - page/s 31-35, and page/s 76
Title: A Short History of the Round Table - Part 1 of 4
Date: December 2004 - January 2005
Cecil Rhodes, Prime Minister of the Cape Colony in the 1890s and founder of De Beers, had dreams of establishing an elite secret society and creating a unified British Empire. The Round Table was the product of two people: Cecil Rhodes (1853-1902) and Lord Alfred Milner (1854-1925). Rhodes' motivation for creating his own secret society stemmed from his disappointment and contempt for Freemasonry which he had recently joined. In June 1988, Rhodes instructed Lord Rothschild to obtain the Constitution of the Jesuits and "insert English Empire for Roman Catholic Religion" so the secret society could use the document as its charter. Rhodes was in many respects one of the first true modern heirs to Adam Weishaupt, founder of the Bavarian Illuminati.</t>
  </si>
  <si>
    <t>Vol 12 - No. 5 - Breaking_The_Silence_Bilderberg_Exposed_Daniel_Estulin_Nexus_magazine_Issue_Aug-Sep_2005.pdf</t>
  </si>
  <si>
    <t>https://avalonlibrary.net/Nexus_Magazine_articles/Vol%2012%20-%20No.%205%20-%20Breaking_The_Silence_Bilderberg_Exposed_Daniel_Estulin_Nexus_magazine_Issue_Aug-Sep_2005.pdf</t>
  </si>
  <si>
    <t>Author/s: Daniel Estulin
Publication: Nexus Magazine
Issue: Vol 12, No. 5 - page/s 11-16, and page/s 74-76
Title: Breaking The Silence: Bilderberg Exposed
Date: August - September 2005
Secret discussions at this year’s Bilderberg meeting have, as usual, set the agenda for running markets and wars in the year ahead. Among the proposals on their wish list are a UN-imposed oil tax and a peacebuilding commission. When presidents, prime ministers, bankers and generals rub shoulders with European royalty at the annual secret Bilderberg meeting, they discuss the business of running markets and wars without being accountable to the public.
Although the Bilderberg group has lost some of its past lustre, on 5 to 8 May 2005 it met at Rottach-Egern (in Munich, Germany) under its usual secrecy that makes a freema- sonry lodge look like a playgroup. Staff at the hotel were photographed and put through special clearance. From porters to senior managers, the employees were warned (under the threat of never working in their country again) about the consequences of revealing any details of the guests to the press. The discussions that the Bilderbergers engaged in this year and the consensus they reached—deciding how the world should deal with European–American relations, the Middle East powder keg, the Iraq war, the global economy and how to stave off war in Iran—will influence the course of Western civilisation and the future of the entire planet. Ironically, they met behind closed doors, protected by a phalanx of armed guards.
The full tect of this article is at http://www.onlinejournal.com</t>
  </si>
  <si>
    <t>Daniel Estulin</t>
  </si>
  <si>
    <t>Daniel Estulin is an award-winning investigative journalist who has been researching the Bilderbergers for over 13 years. He was one of only two journalists who witnessed and reported (from beyond the heavily guarded perimeter) the super-secret Bilderberg meeting at the Dorint Sofitel Seehotel in Rottach-Egern, Munich, Bavaria, Germany, on 5 to 8 May 2005.</t>
  </si>
  <si>
    <t>Original site source: https://nexusmagazine.com/product/nexus-vol-12-no-5/?v=79cba1185463</t>
  </si>
  <si>
    <t>Jim Tucker covers this same meeting in the Bilderberg Group directory specifically in Chapter 4, p 211-217 https://avalonlibrary.net/Bilderberg_Group/Jim_Tucker%27s_Bilderberg_Diary.pdf</t>
  </si>
  <si>
    <t>Brainwashing</t>
  </si>
  <si>
    <t>BRAINW</t>
  </si>
  <si>
    <t>https://avalonlibrary.net/Nexus_Magazine_articles/Vol%2013%20-%20No.%202%20-%20Mind_Control_The_Ultimate_Brave_New_World_Part_1_Nick_Begich_Nexus_magazine_Issue_Feb-Mar_2006.pdf</t>
  </si>
  <si>
    <t>Vol 13 - No. 2 - Mind_Control_The_Ultimate_Brave_New_World_Part_1_Nick_Begich_Nexus_magazine_Issue_Feb-Mar_2006.pdf</t>
  </si>
  <si>
    <t>Nick Begich</t>
  </si>
  <si>
    <t>Nick Begich, MD, serves as Executive Director of lecturer, having presented throughout the USA and at The Lay Institute on Technologies, Inc., a Texas based non-profit corporation (his research abstracts and references can be found at http://www.layinsti-tute.org). He is also the publisher and co-owner of Earthpulse Press, Inc. based in Alaska.</t>
  </si>
  <si>
    <t>Original site source: https://nexusmagazine.com/product/nexus-vol-13-no-2/?v=79cba1185463</t>
  </si>
  <si>
    <t>Vol 13 - No. 3 - Mind_Control_The_Ultimate_Brave_New_World_Part_2_Nick_Begich_Nexus_magazine_Issue_Apr-May_2006.pdf</t>
  </si>
  <si>
    <t>https://avalonlibrary.net/Nexus_Magazine_articles/Vol%2013%20-%20No.%203%20-%20Mind_Control_The_Ultimate_Brave_New_World_Part_2_Nick_Begich_Nexus_magazine_Issue_Apr-May_2006.pdf</t>
  </si>
  <si>
    <t>Author/s: Nick Begich, M.D
Publication: Nexus Magazine
Issue: Vol 13, No. 2 - page/s 37-42, and page/s 78-79
Title: Mind Control: the Ultimate Brave New World - Part 1
Date: February - March 2006
Some technologies for stimulating the brain and controlling the mind may have benefits, but military/intelligence powers regard them as essentials on today’s battlefields, and military and intelligence planners have been exploiting this for decades.
Now it is possible to obtain light and sound, electrocranial and biofeedback tools for use in the exploration of stimulating brain performance. The use of light and sound devices for stimulating brain activity which is conducive to accelerated learning and relaxation is a growing area of interest to many people. Moreover, the use of these tools in conjunction with biofeedback has been the subject of quickly evolving research. The "data" the body receives from external sources, such as electromagnetic, vortex or acoustic energy waves, or creates through its own electrical or chemical stimuli, can be manipulated or changed, just as the data in any hardware system can be altered.
The ethical considerations have not changed, but the military's position on the ethics has changed as it has gained significant capabilities in these areas. "Psychological warfare is becoming increasingly important for US forces as they engage in peacekeeping operations. 'In the psychological operations area, we're always looking to build on our existing technologies, so much of this is evolutionary,' [military planner] Holmes said. 'It is critically important that we stay ahead of the technology curve." [military planner] Holmes said. The temptation to dabble in this area has now overcome the ethical considerations.
The capability exists today through the use of systems which can stimulate the ionosphere to return a pulsed signal which, at the right frequency, can override normal brain functions. By overriding the natural pulsations of the brain, chemical reactions are triggered which alter the emotional state of targeted populations.
Extracted from Earth Rising II: The Betrayal of Science, Society and the Soul (2003)</t>
  </si>
  <si>
    <t>Clairvoyance</t>
  </si>
  <si>
    <t>CLAIRV</t>
  </si>
  <si>
    <t>Neurology</t>
  </si>
  <si>
    <t>NEUROL</t>
  </si>
  <si>
    <t>Reincarnation</t>
  </si>
  <si>
    <t>REINCA</t>
  </si>
  <si>
    <t>Holocaust</t>
  </si>
  <si>
    <t>HCAUST</t>
  </si>
  <si>
    <t>DISNAT</t>
  </si>
  <si>
    <t>Natural disaster</t>
  </si>
  <si>
    <t>Seismology</t>
  </si>
  <si>
    <t>SEISMO</t>
  </si>
  <si>
    <t>HISWW1</t>
  </si>
  <si>
    <t>HISWW2</t>
  </si>
  <si>
    <t>Military conflict</t>
  </si>
  <si>
    <t>Anomalous phenomena</t>
  </si>
  <si>
    <t>PHENAN</t>
  </si>
  <si>
    <t>Affidavit</t>
  </si>
  <si>
    <t>AFFIDA</t>
  </si>
  <si>
    <t>TRAFAR</t>
  </si>
  <si>
    <t>Arms trafficking</t>
  </si>
  <si>
    <t>Drug trafficking</t>
  </si>
  <si>
    <t>TRAFDR</t>
  </si>
  <si>
    <t>Human trafficking</t>
  </si>
  <si>
    <t>TRAFHU</t>
  </si>
  <si>
    <t>Vietnam War</t>
  </si>
  <si>
    <t>VIETNW</t>
  </si>
  <si>
    <t>Cave painting</t>
  </si>
  <si>
    <t>CAVEPA</t>
  </si>
  <si>
    <t>PATHOL</t>
  </si>
  <si>
    <t>Supernatural being</t>
  </si>
  <si>
    <t>SURVST</t>
  </si>
  <si>
    <t>State surveillance</t>
  </si>
  <si>
    <t>Totalitarianism</t>
  </si>
  <si>
    <t>TOTALI</t>
  </si>
  <si>
    <t>Political persecution</t>
  </si>
  <si>
    <t>PERPOL</t>
  </si>
  <si>
    <t>US Embassy cable</t>
  </si>
  <si>
    <t>CABLUS</t>
  </si>
  <si>
    <t>WikiLeaks file release</t>
  </si>
  <si>
    <t>RELWIK</t>
  </si>
  <si>
    <t>Philanthropy</t>
  </si>
  <si>
    <t>PHILAN</t>
  </si>
  <si>
    <t>Pictograph (rock painting)</t>
  </si>
  <si>
    <t>PICTOG</t>
  </si>
  <si>
    <t>Petroglyph (rock carving)</t>
  </si>
  <si>
    <t>Lexicology</t>
  </si>
  <si>
    <t>LEXICO</t>
  </si>
  <si>
    <t>Sub-category 1 - subject</t>
  </si>
  <si>
    <t>ANTFOR</t>
  </si>
  <si>
    <t>Telepathy</t>
  </si>
  <si>
    <t>TELEPA</t>
  </si>
  <si>
    <t>Author/s: Nick Begich, M.D
Publication: Nexus Magazine
Issue: Vol 13, No. 3 - page/s 37-42
Title: Mind Control: the Ultimate Brave New World - Part 2
Date: April - May 2006
New technologies to control the mind, change behaviour and even transfer thoughts for good or ill have been created using sound as well as external and internal electrostimulation of the brain.
By 1989, the science took another leap forward with the combination of the modulated signal on a microwave carrier. This provided a much more efficient delivery of the sound. It was reported: "Sound is induced in the head of a person by radiating the head with microwaves in the range of 100 megahertz to 10,000 megahertz that are modulated with a particular waveform. The waveform consists of frequency modulated bursts. Each burst is made up of ten to twenty uniformly spaced pulses grouped tightly together. The burst width is between 500 nanoseconds and 100 microseconds. The pulse width is in the range of 10 nanoseconds to 1 microsecond. The bursts are frequency modulated by the audio input to create the sensation of hearing in the person whose head is irradiated."
External stimulation of the brain by electromagnetic means can cause the brain to be entrained or locked into phase with an external signal generator. Predominant brain waves can be driven or pushed into new frequency patterns by external stimulation. In other words, the external signal driver or impulse generator entrains the brain, overriding the normal frequencies and causing changes in the brain waves, which then cause changes in brain chemistry, which then cause changes in brain outputs in the form of thoughts, emotions or physical condition. 
Extracted from Earth Rising II: The Betrayal of Science, Society and the Soul (2003)</t>
  </si>
  <si>
    <t>Global drug trafficking</t>
  </si>
  <si>
    <t>DRUGGL</t>
  </si>
  <si>
    <t>PAL.TECH.BRAINW-MAGAZI-PDF-0000005-BEGICHNEXUS2006</t>
  </si>
  <si>
    <t>PAL.TECH.BRAINW-MAGAZI-PDF-0000004-BEGICHNEXUS2006</t>
  </si>
  <si>
    <t>PAL.GEOP.DRUGGL-MAGAZI-PDF-0000009-DALESCOTTNEXUS2006</t>
  </si>
  <si>
    <t>Vol 13 - No. 4 - The_Far_West_Drug_MetaGroup_Part_1_P_Dale_Scott_Nexus_magazine_Issue_Jun-Jul_2006</t>
  </si>
  <si>
    <t>https://avalonlibrary.net/Nexus_Magazine_articles/Vol%2013%20-%20No.%204%20-%20The_Far_West_Drug_MetaGroup_Part_1_P_Dale_Scott_Nexus_magazine_Issue_Jun-Jul_2006.pdf</t>
  </si>
  <si>
    <t>Peter Dale Scott</t>
  </si>
  <si>
    <t>Dr Peter Dale Scott, a former Canadian diplomat, has written extensively on US foreign policy and the international drug traffic.
He has recently completed a book manuscript,The Road to 9/11: Wealth, Empire, and the Future of America . His most recently published book isDrugs, Oil, and War: The United States in Afghanistan, Colombia, and Indochina (Rowman &amp; Littlefield, 2003).</t>
  </si>
  <si>
    <t>Author/s: Peter Dale Scott
Publication: Nexus Magazine
Issue: Vol 13, No. 4 - page/s 25-31, and page/s 78
Title: The Far West Drug MetaGroup: Drugs, Managed Violence and the Russian 9/11 - Part 1 
Date: June - July 2006
The international drug traffic serves not just local drug lords and their armies but powerful political and economic interests, particularly in Russia and America.
Violence and the Political Requirements of the Global Drug Traffic trade: In the last three decades, three important facts have emerged about the international drug traffic. The first is that it is both huge and growing.
Narcotics are estimated to be worth between [US]$500 billion and $1 trillion a year, an amount, according to UN Secretary-General Kofi Annan in remarks to a United Nations General Assembly session in June 2003, that is greater than the global oil and gas industry, and twice as large as the overall automobile industry.
The second is that it is both worldwide and, above all, "highly integrated". At global drug summits, such as the one in Armenia in 1993, representatives of the Sicilian Mafia, the Brighton Beach Organizatsiya and Colombian drug lords have worked out a common modus operandi, with the laundering of dirty money entrusted chiefly to the lawless Russian banks.
The third important fact, undeniable since the 1980 US intervention in Afghanistan, is that governments with global pretensions will avail themselves, in pursuit of their own political ends, of the resources, both financial and political, of the drug traffic. It was striking in the 1980s that the CIA, in its choice of Afghan mujahedin leaders to back against the Soviet Union, passed over those with indigenous support in favour of those— notably, Gulbuddin Hekmatyar—who dominated the heroin trade. The result was to enhance Hekmatyar's power until he became a leading heroin trafficker, not just in Afghanistan but in the world.</t>
  </si>
  <si>
    <t>Original site source: https://nexusmagazine.com/product/nexus-vol-13-no-5/?v=79cba1185463</t>
  </si>
  <si>
    <t>Vol 13 - No. 5 - The_Far_West_Drug_MetaGroup_Part_2_P_Dale_Scott_Nexus_magazine_Issue_Aug-Sep_2006.pdf</t>
  </si>
  <si>
    <t>https://avalonlibrary.net/Nexus_Magazine_articles/Vol%2013%20-%20No.%205%20-%20The_Far_West_Drug_MetaGroup_Part_2_P_Dale_Scott_Nexus_magazine_Issue_Aug-Sep_2006.pdf</t>
  </si>
  <si>
    <t>Author/s: Peter Dale Scott
Publication: Nexus Magazine
Issue: Vol 13, No. 5 - page/s 21-25, and page/s 77
Title: The Far West Drug MetaGroup: Drugs, Managed Violence and the Russian 9/11 - Part 2 
Date: August - September 2006
Allegations of Drug-Trafficking and Far West Ltd: The group accused of staging the Russian 9/11 has links with organised criminal societies, foreign private military companies, Islamist jihadists, Central Asian narcobarons and the CIA.
Yasenev [in his essay "An Orange Revolution is in Store for Russia", December 17, 2004, at http://www.ru.compromat] links Saidov, Surikov and others to their former service in a drug-interception group in Afghanistan under a Leonid Kosyakov, who in 2004 headed a company called Far West Ltd: Leonid Leonidovich Kosyakov, b. 1955, Ukrainian citizen. Until 2005 resided in Arab Emirates and Switzerland. Citizen of Ukraine. Retired from the service in May 1993. Presently the president of Far West Ltd. In 1983–85 Kosyakov was in command of a special group in Shindand (Afghanistan), assigned to intercept caravans with drugs. In different times under his direct command served Filin, Lunev, Likhvintsev, Surikov, Petrov, as well as Saidov.
This article has been abridged for a 2006 colloquium presentation by Dr Scott at the University of Melbourne. A longer form of this essay, together with endnotes, can be found at http://www.lobster-magazine.co.uk/articles/global-drug.htm</t>
  </si>
  <si>
    <t>Mass shooting event</t>
  </si>
  <si>
    <t>SHOOTM</t>
  </si>
  <si>
    <t>CURRCY</t>
  </si>
  <si>
    <t>Insider Trading</t>
  </si>
  <si>
    <t>INSIDT</t>
  </si>
  <si>
    <t>Jesuits</t>
  </si>
  <si>
    <t>JESUIT</t>
  </si>
  <si>
    <t>Coroner's Inquest</t>
  </si>
  <si>
    <t>CORONI</t>
  </si>
  <si>
    <t>Criminal Investigation</t>
  </si>
  <si>
    <t>INVCRI</t>
  </si>
  <si>
    <t>Public Inquiry</t>
  </si>
  <si>
    <t>INQPUB</t>
  </si>
  <si>
    <t>Satanic Ritual Abuse</t>
  </si>
  <si>
    <t>ABUSAT</t>
  </si>
  <si>
    <t>Post-traumatic Stress Disorder</t>
  </si>
  <si>
    <t>PTSD</t>
  </si>
  <si>
    <t>Concious Contact Experience</t>
  </si>
  <si>
    <t>EXPCCE</t>
  </si>
  <si>
    <t>TERDTS</t>
  </si>
  <si>
    <t>Domestic Terror incident: mass shooting</t>
  </si>
  <si>
    <t>Domestic Terror incident: mass bombing</t>
  </si>
  <si>
    <t>TERDTB</t>
  </si>
  <si>
    <t>WRITER</t>
  </si>
  <si>
    <t>Virology</t>
  </si>
  <si>
    <t>VIROLO</t>
  </si>
  <si>
    <t>Vaccinology</t>
  </si>
  <si>
    <t>VAXOLO</t>
  </si>
  <si>
    <t>PAL.POL.TERDTM-MAGAZI-PDF-0000001-PORTARTHURNEXUS2006</t>
  </si>
  <si>
    <t>PAL.POL.TERDTM-MAGAZI-PDF-0000002-PORTARTHURNEXUS2006</t>
  </si>
  <si>
    <t>PAL.POL.TERDTM-MAGAZI-PDF-0000003-PORTARTHURNEXUS2006</t>
  </si>
  <si>
    <t>Vol 13 - No. 4 - The_Port_Arthur_Massacre_Part_1_Carl_Wernerhoff_Nexus_magazine_Issue_Jun-Jul_2006.pdf</t>
  </si>
  <si>
    <t>Vol 13 - No. 5 - The_Port_Arthur_Massacre_Part_2_Carl_Wernerhoff_Nexus_magazine_Issue_Aug-Sep_2006.pdf</t>
  </si>
  <si>
    <t>Vol 13 - No. 6 - The_Port_Arthur_Massacre_Part_3_Carl_Wernerhoff_Nexus_magazine_Issue_Oct-Nov_2006.pdf</t>
  </si>
  <si>
    <t>https://avalonlibrary.net/Nexus_Magazine_articles/Vol%2013%20-%20No.%204%20-%20The_Port_Arthur_Massacre_Part_1_Carl_Wernerhoff_Nexus_magazine_Issue_Jun-Jul_2006.pdf</t>
  </si>
  <si>
    <t>https://avalonlibrary.net/Nexus_Magazine_articles/Vol%2013%20-%20No.%205%20-%20The_Port_Arthur_Massacre_Part_2_Carl_Wernerhoff_Nexus_magazine_Issue_Aug-Sep_2006.pdf</t>
  </si>
  <si>
    <t>https://avalonlibrary.net/Nexus_Magazine_articles/Vol%2013%20-%20No.%206%20-%20The_Port_Arthur_Massacre_Part_3_Carl_Wernerhoff_Nexus_magazine_Issue_Oct-Nov_2006.pdf</t>
  </si>
  <si>
    <t>Carl Wernerhoff</t>
  </si>
  <si>
    <t>Carl Wernerhoff is the pseudonym for a Sydney-based conspiracy researcher with a particular interest in the history of political
assassinations and orchestrated tragedies such as the Port Arthur and Columbine massacres. He has a PhD in History and currently works as a teacher. He recently released an e-book, What's Going On? A Critical Study of the Port Arthur Massacre . It can be downloaded (free of charge) from http://www.ourmedia.org/user/95839.</t>
  </si>
  <si>
    <t>Author/s: Carl Wernerhoff
Publication: Nexus Magazine
Issue: Vol 13, No. 4 - page/s 11-16, and page/s 76-77
Title: The Port Arthur Massacre - Was Martin Bryant Framed? - Part 1 of 3
Date: June - July 2006
It’s been 10 years since the massacre at Port Arthur, Tasmania, but authorities still ignore concerns that there is no firm evidence implicating Martin Bryant as the gunman.
Australians reacted with horror and outrage when, on the evening of Sunday 28 April 1996, they learned that over 30 people had been murdered and many others injured in an orgy of violence at the Port Arthur Historic Site (PAHS), Tasmania, one of the nation's most venerable historic sites, and at adjacent locations.
The alleged perpetrator—a young Caucasian male with long blond hair, named Martin Bryant—was apprehended by police the following morning after he emerged from a burning tourist guest house, Seascape Cottage, which was located a short distance from Port Arthur. Bryant instantly became the most vilified individual in Australian history and was rapidly enlisted in the serial killers' hall of infamy as the world's second-most-lethal gunman. However, the case—which never went to trial—is full of clues, direct and indirect, to suggest that Bryant, a 29-year-old man with an IQ of only 66, was framed.
However, even today, the case is regarded by most people as so delicate that it is considered insensitive to discuss it at all—a perfect means of perpetuating a cover-up, if ever there was one.
Of the 40-odd persons who survived the shootings inside the Broad Arrow Café, only a few provided physical descriptions of the gunman. [Also] it is striking that none of the witnesses who showed a tendency not to identify Bryant as the gunman was given the opportunity to pick him out from the police identity board.</t>
  </si>
  <si>
    <t>Author/s: Carl Wernerhoff
Publication: Nexus Magazine
Issue: Vol 13, No. 5 - page/s 11-18, and page/s 76
Title: The Port Arthur Massacre - Was Martin Bryant Framed? - Part 2 of 3
Date: August - September 2006
More than two months after the massacre at Port Arthur, Tasmania, Martin Bryant still knew nothing of the incident, and the transcript of his police interview suggests he was incapable of comprehending that he’d been set up.
On 4 July 1996, two police detectives who had been appointed by Superintendent Jack Johnston to handle the Port Arthur investigation, Inspectors Ross Paine and John Warren, interviewed Martin Bryant about the case at some length.    Despite the extreme seriousness of the crimes for which he was being held responsible, Bryant was interrogated without legal counsel present. This outrageous circumstance is exposed in the interview record which begins with Bryant being informed that his lawyer (David Gunson) had "no problem" with the interview taking place without his participation.
Bryant implicates himself in criminal acts which, as we shall see, he cannot possibly have carried out in reality. The best explanation, therefore, is that we are looking at a case of artificially induced memories. Bryant would have been subjected to the whole arsenal of coercive psychological techniques.</t>
  </si>
  <si>
    <t>Author/s: Carl Wernerhoff
Publication: Nexus Magazine
Issue: Vol 13, No. 6 - page/s 11-17, and page/s 80
Title: The Port Arthur Massacre - Was Martin Bryant Framed? - Part 3 of 3
Date: October - November 2006 
Martin Bryant could never have perpetrated the horrendous massacre at Port Arthur in 1996 because he wasn’t even there. Instead, it’s likely he was already in police custody. He would have been abducted, drugged and transported to Seascape Cottage around the time of the massacre.
In the second article in this series, the hypothesis was advanced that in the weeks prior to his 4 July interrogation, a concerted effort was made to implant false memories in Bryant's mind that would represent a first step towards having him accept responsibility for the Port Arthur murders. According to my hypothesis, psychiatrists would have told Bryant that he needed their help to reconstruct memories of his actions that he had blotted out due to trauma. The anticipated outcome was that Bryant would finally grow convinced that he had committed the crimes, even if he would have no idea why he would have done so. Fortunately for the Tasmanian Director of Public Prosecutions (DPP), motive was irrelevant. In order to forestall a court trial, Bryant only needed to accept that he had committed the crimes; he did not also need to furnish a motive for having committed them.
Bryant vehemently resisted the idea that he had perpetrated the murders at Port Arthur.</t>
  </si>
  <si>
    <t>Vol 14 - No. 5 - Bilderberg_2007_Towards_a_One_World_Empire_Daniel_Estulin_Nexus_magazine_Issue_Aug-Sep_2007.pdf</t>
  </si>
  <si>
    <t>https://avalonlibrary.net/Nexus_Magazine_articles/Vol%2014%20-%20No.%205%20-%20Bilderberg_2007_Towards_a_One_World_Empire_Daniel_Estulin_Nexus_magazine_Issue_Aug-Sep_2007.pdf</t>
  </si>
  <si>
    <t>Author/s: Daniel Estulin
Publication: Nexus Magazine
Issue: Vol 14, No. 5 - page/s 19-25
Title: Bilderberg 2007: Towards a One World Empire?
Date: August - September 2007
Discussions at the 2007 Bilderberg Group meetings covered concerns over the World Bank presidency, Russia's muscleflexing on energy issues and the failure of US-led NATO forces in Afghanistan. Bilderberg 2007 served as a consensus-building exercise to decide on a common policy and strategy to deal with Russia's resurgence. 
In Europe, the independent banking system is run through the European Central Bank, whose monetary policies are put together by the leading members of the Bilderberger elite. The United States and Europe have a tacit agreement between them that the World Bank's President should always be a US national, while its sister institution, the International Monetary Fund (IMF), should always be headed by a European. 
Catastrophe is good for business; always has been. Without suffering, there would be no humanitarian assistance. And without humanitarian assistance, there would be no room for undercover intelligence network operations as part of Western imperatives for geopolitical control.</t>
  </si>
  <si>
    <t>Daniel Estulin is an award-winning investigative journalist who has been researching the Bilderbergers for over 13 years. He was one of only two journalists who witnessed and reported (from beyond the heavily guarded perimeter) the super-secret Bilderberg</t>
  </si>
  <si>
    <t>Original site source: https://nexusmagazine.com/product/nexus-vol-14-no-5/?v=79cba1185463</t>
  </si>
  <si>
    <t xml:space="preserve">World War 2 </t>
  </si>
  <si>
    <t xml:space="preserve">World War 1 </t>
  </si>
  <si>
    <t>PAL.HIST.HISWW2-MAGAZI-PDF-0000005-HITLERDEATHNEXUS2007</t>
  </si>
  <si>
    <t>Vol 14 - No. 6 - Fabricating_the_Death_of_Adolf_Hitler_Part_1_Giordan_Smith_Nexus_magazine_Issue_Oct-Nov_2007.pdf</t>
  </si>
  <si>
    <t>https://avalonlibrary.net/Nexus_Magazine_articles/Vol%2014%20-%20No.%206%20-%20Fabricating_the_Death_of_Adolf_Hitler_Part_1_Giordan_Smith_Nexus_magazine_Issue_Oct-Nov_2007.pdf</t>
  </si>
  <si>
    <t>Giordan Smith</t>
  </si>
  <si>
    <t>Original site source: https://nexusmagazine.com/product/nexus-vol-14-no-6/?v=79cba1185463</t>
  </si>
  <si>
    <t>Author/s: Giordan Smith
Publication: Nexus Magazine
Issue: Vol 14, No. 6 - page/s 37-42, and page/s 80
Title: Fabricating the Death of Adolf Hitler - Part 1 of 3
Date: October - November 2007 
What is generally known about the circumstances of Adolf Hitler’s demise comes from British MI6 agent Hugh Trevor-Roper. There are many reasons not to believe the “bunker bunk”. 
In this article series, I tell the story of the abortive Soviet investigation and show how Stalin's failure to be taken in by planted evidence and bogus witnesses forced the British to take the initiative. Working in tandem with the Americans, the British built a veritable house of cards on the testimony of Hitler's chauffeur, Erich Kempka, despite the fact that he was almost certainly not even in Berlin during the closing days of the Third Reich. As I tell the story, I disclose a considerable amount of evidence—most of it almost entirely overlooked that supports the theory first outlined in Hugh Thomas's pathbreaking 1996 book The Murder of Adolf Hitler, to the effect that the Germans concealed Hitler's exit from history in a well-thought-out forensic fraud. Thomas may not be right about how the Germans pulled it off, but there can be no doubt the German regime succeeded in both obfuscating the true circumstances of Hitler's demise and ensuring that Hitler's corpse never fell into the hands of his enemies - Giordan Smith, 2007</t>
  </si>
  <si>
    <t>Giordan Smith is an independent academic from Sydney, Australia, with a special interest in modern German history. He can be contacted by email at giordansmith@gmail.com. The complete text of this article will be available at the NEXUS website, http://www.nexusmagazine.com at the time of publication of part three in NEXUS vol. 15, no. 2.</t>
  </si>
  <si>
    <t>PAL.HIST.HISWW2-MAGAZI-PDF-0000006-HITLERDEATHNEXUS2008</t>
  </si>
  <si>
    <t>https://avalonlibrary.net/Nexus_Magazine_articles/Vol%2015%20-%20No.%201%20-%20Fabricating_the_Death_of_Adolf_Hitler_Part_2_Giordan_Smith_Nexus_magazine_Issue_Dec-Jan_2008.pdf</t>
  </si>
  <si>
    <t>PAL.HIST.HISWW2-MAGAZI-PDF-0000007-HITLERDEATHNEXUS2008</t>
  </si>
  <si>
    <t>Vol 15 - No. 1 - Fabricating_the_Death_of_Adolf_Hitler_Part_2_Giordan_Smith_Nexus_magazine_Issue_Dec-Jan_2008.pdf</t>
  </si>
  <si>
    <t xml:space="preserve">Author/s: Giordan Smith
Publication: Nexus Magazine
Issue: Vol 15, No. 1 - page/s 39-44, and page/s 80
Title: Fabricating the Death of Adolf Hitler - Part 2 of 3
Date: December 2007 - January 2008
Let the hoax begin: the "official" Hitler corpse: 
On 5 May 1945, the "badly burnt" corpses of a man and woman were reportedly discovered by the Soviets in a ditch located a mere three metres from the emergency exit from the Fuehrerbunker. 31 It is maintained by most historians today that the corpses discovered this day were those of the real Adolf and Eva Hitler. The only mystery, they think, is why Stalin began insisting, as early as 26 May 1945, that Hitler was still alive. 
</t>
  </si>
  <si>
    <t>https://avalonlibrary.net/Nexus_Magazine_articles/Vol%2015%20-%20No.%202%20-%20Fabricating_the_Death_of_Adolf_Hitler_Part_3_Giordan_Smith_Nexus_magazine_Issue_Feb-Mar_2008.pdf</t>
  </si>
  <si>
    <t>Author/s: Giordan Smith
Publication: Nexus Magazine
Issue: Vol 15, No. 2 - page/s 35-40
Title: Fabricating the Death of Adolf Hitler - Part 3 of 3
Date: February - March 2008
The British used the Hitler suicide story as a weapon of psychological warfare to discredit National Socialism and stifle the German people’s will to resist foreign occupation. 
The Soviets' problems began on 8 May—the day the autopsy of the putative Hitler remains was carried out—when a "bullet-torn and battered body of a man identified as Hitler" was found in the ruins of the bunker. An American war correspondent, Joseph ("Joe") W. Grigg, Jr, proudly announced from Berlin that Hitler's body had almost certainly been found. Grigg was soon forced to retract his scoop, however. On 10 May, he reported that "[f]our bodies, blackened and charred, that seem to answer to Hitler's general appearance have been dragged out of the [Chancellery] ruins". He observed that "none has been identified as being definitely that of the Nazi Fuehrer". Considering that within five days they had found six corpses, any one of which could have been Hitler's, Grigg's conclusion was appropriately pessimistic: "...the Russians are beginning to believe that no body that can be identified without any shadow of doubt as that of Adolf Hitler ever will be found now".</t>
  </si>
  <si>
    <t>Original site source: https://nexusmagazine.com/product/nexus-vol-15-no-2/?v=79cba1185463</t>
  </si>
  <si>
    <t>Vol 15 - No. 2 - Fabricating_the_Death_of_Adolf_Hitler_Part_3_Giordan_Smith_Nexus_magazine_Issue_Feb-Mar_2008.pdf</t>
  </si>
  <si>
    <t>Vol 14 - No. 6 - The_Truth_and_Lies_of_WikiWorld_Philip_Coppens_Nexus_magazine_Issue_Oct-Nov_2007.pdf</t>
  </si>
  <si>
    <t>https://avalonlibrary.net/Nexus_Magazine_articles/Vol%2014%20-%20No.%206%20-%20The_Truth_and_Lies_of_WikiWorld_Philip_Coppens_Nexus_magazine_Issue_Oct-Nov_2007.pdf</t>
  </si>
  <si>
    <t>WIKIPE</t>
  </si>
  <si>
    <t>Vol 15 - No. 1 - Project_Censored_Top_25_News_Stories_Nexus_magazine_Issue_Dec-Jan_2008.pdf</t>
  </si>
  <si>
    <t>https://avalonlibrary.net/Nexus_Magazine_articles/Vol%2015%20-%20No.%201%20-%20Project_Censored_Top_25_News_Stories_Nexus_magazine_Issue_Dec-Jan_2008.pdf</t>
  </si>
  <si>
    <t xml:space="preserve">Author/s: Philip Coppens
Publication: Nexus Magazine
Title: The Truth and Lies of WikiWorld
Issue: Vol 14, No. 6 - page/s 11-15, and page/s 77
Date: October - November 2007
The free online encyclopaedia Wikipedia is a democratically decided database that has been open to abuse, but the
advent of WikiScanner has uncovered a web of deceit and disinformation. WikiScanner especially revealed that most abuse
originates from corporate clients—and politicians. Since its creation in 2001, Wikipedia has grown as the online phenomenon that apparently allows the truth to be managed democratically; but over the past year it has also been exposed as a real-life "Ministry of Truth". Worse: people have been arrested and terrorised due to incorrect information being posted on this free Internet encyclopaedia.Just before WikiScanner grabbed the headlines in mid-August 2007, there was one Wikipedia incident which received far less attention than it deserved: it revealed that the intelligence agencies had been using Wikipedia for disinformation purposes, thus proving Sarfatti's Orwellian allegation.
So, welcome to WikiWorld, a realm where inconvenient truths can easily be removed, while erroneous information—
convenient lies and diinformation—can be entered in the encyclopaedia with emotionally upsetting and even worse
consequences for the people involved. This is the modern Ministry of Truth which, together with the liars and no doubt
some mentally unstable people, has been put in charge of rewriting history. It labels itself as the "Free Encyclopaedia", but perhaps the world should be freed from this encyclopaedia before the old proverb is converted thus: "There are lies, damned lies, statistics, and then there's Wikipedia."
</t>
  </si>
  <si>
    <t>PAL.PUBL.WIKIPE-MAGAZI-PDF-0000001-COPPENSNEXUS2007</t>
  </si>
  <si>
    <t>Project Censored</t>
  </si>
  <si>
    <t>Project Censored is a national research effort launched in 1976 by Dr Carl Jensen, Professor Emeritus of Communications Studies at Sonoma State University, California, USA. Upon Dr Jensen's retirement in 1996, leadership of the project was passed to Associate Professor of
Sociology and media research specialist Dr Peter Phillips. The aims of Project Censored are to inform the public, advocate for independent journalism and strive to spark debate on current issues involving media monopoly. The yearbook compilation Censored 2008 is available from the Project Censored website, http://www.projectcensored.org</t>
  </si>
  <si>
    <t>CENMED</t>
  </si>
  <si>
    <t>PAL.JOUR.CENMED-MAGAZI-PDF-0000001-PCENSOREDNEXUS2008</t>
  </si>
  <si>
    <t>Media censorship</t>
  </si>
  <si>
    <t>Media cencorship</t>
  </si>
  <si>
    <t>Vol 15 - No. 2 - Are_Most_Diseases_Caused_by_the_Medical_System_Walter_Last_Nexus_magazine_Issue_Feb-Mar_2008.pdf</t>
  </si>
  <si>
    <t>Iatrogenic Illness</t>
  </si>
  <si>
    <t>IATROI</t>
  </si>
  <si>
    <t>https://avalonlibrary.net/Nexus_Magazine_articles/Vol%2015%20-%20No.%202%20-%20Are_Most_Diseases_Caused_by_the_Medical_System_Walter_Last_Nexus_magazine_Issue_Feb-Mar_2008.pdf</t>
  </si>
  <si>
    <t>Walter Last</t>
  </si>
  <si>
    <t>PAL.MEDIC.IATROI-MAGAZI-PDF-0000002-LASTNEXUS2008</t>
  </si>
  <si>
    <t>Walter Last has written numerous health-related journal articles as well as several books, including Heal Yourself and Healing Foods (Penguin)</t>
  </si>
  <si>
    <t>Author/s: Walter Last
Publication: Nexus Magazine
Title: Are Most Diseases Caused by the Medical System?
Issue: Vol 15, No. 1 - page/s 27-32, and page/s 77
Date: February - March 2008
Medical treatments, pharmaceutical drugs and decisions based on wrong information are responsible for causing an epidemic of disease throughout the western world. The very fact of a high rate of chronic disease in our society attests to the inability of the medical profession to treat these diseases successfully. In addition, vaccinated children have about 150 per cent more neurological disorders such as ADHD and autism compared to unvaccinated children.</t>
  </si>
  <si>
    <t>PAL.GEOP.SECRSO-MAGAZI-PDF-0000006-BANYANNEXUS2005</t>
  </si>
  <si>
    <t>PAL.GEOP.SECRSO-MAGAZI-PDF-0000007-ESTULINNEXUS2005</t>
  </si>
  <si>
    <t>PAL.GEOP.DRUGGL-MAGAZI-PDF-0000008-DALESCOTTNEXUS2006</t>
  </si>
  <si>
    <t>PAL.GEOP.SECRSO-MAGAZI-PDF-0000010-ESTULINNEXUS2007</t>
  </si>
  <si>
    <t>PAL.GEOP.POLCAP-MAGAZI-PDF-0000011-ENGDAHLNEXUS2020</t>
  </si>
  <si>
    <t>PAL.CLIM.CHANGC-MAGAZI-PDF-0000001-POPENEXUS2022</t>
  </si>
  <si>
    <t>Ecological health</t>
  </si>
  <si>
    <t>ECOHEA</t>
  </si>
  <si>
    <t>Bioscience</t>
  </si>
  <si>
    <t>Sustainability</t>
  </si>
  <si>
    <t>Oceanography and Marine Biology</t>
  </si>
  <si>
    <t>OCEANM</t>
  </si>
  <si>
    <t>SUSTAI</t>
  </si>
  <si>
    <t>BIOSCI</t>
  </si>
  <si>
    <t xml:space="preserve">Entertainment </t>
  </si>
  <si>
    <t>State-sponsored terror</t>
  </si>
  <si>
    <t>PAL.JOUR.CENMED-MAGAZI-PDF-0000002-PCENSOREDNEXUS2010</t>
  </si>
  <si>
    <t>Vol 17 - No. 1 - Project_Censored_Top_25_News_Stories_Nexus_magazine_Issue_Dec-Jan_2010.pdf</t>
  </si>
  <si>
    <t>https://avalonlibrary.net/Nexus_Magazine_articles/Vol%2017%20-%20No.%201%20-%20Project_Censored_Top_25_News_Stories_Nexus_magazine_Issue_Dec-Jan_2010.pdf</t>
  </si>
  <si>
    <t>Original site source: https://nexusmagazine.com/product/nexus-vol-17-no-1/?v=79cba1185463</t>
  </si>
  <si>
    <t>Vol 19 - No. 1 - Project_Censored_Top_25_News_Stories_Nexus_magazine_Issue_Dec-Jan_2012.pdf</t>
  </si>
  <si>
    <t>https://avalonlibrary.net/Nexus_Magazine_articles/Vol%2019%20-%20No.%201%20-%20Project_Censored_Top_25_News_Stories_Nexus_magazine_Issue_Dec-Jan_2012.pdf</t>
  </si>
  <si>
    <t>Original site source: https://nexusmagazine.com/product/nexus-vol-19-no-1/?v=79cba1185463</t>
  </si>
  <si>
    <t>Vol 20 - No. 1 - Project_Censored_Top_25_News_Stories_Nexus_magazine_Issue_Dec-Jan_2013.pdf</t>
  </si>
  <si>
    <t>https://avalonlibrary.net/Nexus_Magazine_articles/Vol%2020%20-%20No.%201%20-%20Project_Censored_Top_25_News_Stories_Nexus_magazine_Issue_Dec-Jan_2013.pdf</t>
  </si>
  <si>
    <t>Original site source: https://nexusmagazine.com/product/nexus-vol-20-no-1/?v=79cba1185463</t>
  </si>
  <si>
    <t>PAL.JOUR.CENMED-MAGAZI-PDF-0000005-PCENSOREDNEXUS2013</t>
  </si>
  <si>
    <t>Vol 21 - No. 1 - Project_Censored_Top_25_News_Stories_Nexus_magazine_Issue_Dec-Jan_2014.pdf</t>
  </si>
  <si>
    <t>https://avalonlibrary.net/Nexus_Magazine_articles/Vol%2021%20-%20No.%201%20-%20Project_Censored_Top_25_News_Stories_Nexus_magazine_Issue_Dec-Jan_2014.pdf</t>
  </si>
  <si>
    <t>Original site source: https://nexusmagazine.com/product/nexus-vol-21-no-1/?v=79cba1185463</t>
  </si>
  <si>
    <t>https://avalonlibrary.net/Nexus_Magazine_articles/Vol%2022%20-%20No.%201%20-%20Project_Censored_Top_25_News_Stories_Nexus_magazine_Issue_Dec-Jan_2015.pdf</t>
  </si>
  <si>
    <t>Vol 22 - No. 1 - Project_Censored_Top_25_News_Stories_Nexus_magazine_Issue_Dec-Jan_2015.pdf</t>
  </si>
  <si>
    <t>Original site source: https://nexusmagazine.com/product/nexus-vol-22-no-1/?v=79cba1185463</t>
  </si>
  <si>
    <t>Vol 23 - No. 1 - Project_Censored_Top_25_News_Stories_Nexus_magazine_Issue_Dec-Jan_2016.pdf</t>
  </si>
  <si>
    <t>https://avalonlibrary.net/Nexus_Magazine_articles/Vol%2023%20-%20No.%201%20-%20Project_Censored_Top_25_News_Stories_Nexus_magazine_Issue_Dec-Jan_2016.pdf</t>
  </si>
  <si>
    <t>Original site source: https://nexusmagazine.com/product/nexus-vol-23-no-1/?v=79cba1185463</t>
  </si>
  <si>
    <t>Vol 24 - No. 1 - Project_Censored_Top_25_News_Stories_Nexus_magazine_Issue_Dec-Jan_2017.pdf</t>
  </si>
  <si>
    <t>https://avalonlibrary.net/Nexus_Magazine_articles/Vol%2024%20-%20No.%201%20-%20Project_Censored_Top_25_News_Stories_Nexus_magazine_Issue_Dec-Jan_2017.pdf</t>
  </si>
  <si>
    <t>Original site source: https://nexusmagazine.com/product/nexus-vol-24-no-1/?v=79cba1185463</t>
  </si>
  <si>
    <t>Vol 25 - No. 1 - Project_Censored_Top_25_News_Stories_Nexus_magazine_Issue_Dec-Jan_2018.pdf</t>
  </si>
  <si>
    <t>https://avalonlibrary.net/Nexus_Magazine_articles/Vol%2025%20-%20No.%201%20-%20Project_Censored_Top_25_News_Stories_Nexus_magazine_Issue_Dec-Jan_2018.pdf</t>
  </si>
  <si>
    <t xml:space="preserve">Author/s: Project Censored
Publication: Nexus Magazine
Title:  Project Censored's Top 25 News Stories
Issue: Vol 24, No. 1 - page/s 13-23, and page/s 79
Date: December 2016 - January 2017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2015-16 selection. </t>
  </si>
  <si>
    <t xml:space="preserve">Author/s: Project Censored
Publication: Nexus Magazine
Title:  Project Censored's Top 25 News Stories
Issue: Vol 23, No. 1 - page/s 13-22
Date: December 2015 - January 2016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2014-15 selection. </t>
  </si>
  <si>
    <t xml:space="preserve">Author/s: Project Censored
Publication: Nexus Magazine
Title:  Project Censored's Top 25 News Stories
Issue: Vol 22, No. 1 - page/s 13-20, and page/s 79
Date: December 2014 - January 2015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2013-14 selection. </t>
  </si>
  <si>
    <t>Author/s: Project Censored
Publication: Nexus Magazine
Title:  Project Censored's Top 25 News Stories
Issue: Vol 21, No. 1 - page/s 19-26, and page/s 79-80
Date: December 2013 - January 2014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2012-13 selection.</t>
  </si>
  <si>
    <t xml:space="preserve">Author/s: Project Censored
Publication: Nexus Magazine
Title:  Project Censored's Top 25 News Stories
Issue: Vol 20, No. 1 - page/s 13-18
Date: December 2012 - January 2013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2011-12 selection. </t>
  </si>
  <si>
    <t xml:space="preserve">Author/s: Project Censored
Publication: Nexus Magazine
Title:  Project Censored's Top 25 News Stories
Issue: Vol 19, No. 1 - page/s 23-30, and page/s 81
Date: December 2011 - January 2012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2010-11 selection. </t>
  </si>
  <si>
    <t xml:space="preserve">Author/s: Project Censored
Publication: Nexus Magazine
Title:  Project Censored's Top 25 News Stories
Issue: Vol 17, No. 1 - page/s 13-19, and page/s 79
Date: December 2009 - January 2010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2008–09 selection. </t>
  </si>
  <si>
    <t xml:space="preserve">Author/s: Project Censored
Publication: Nexus Magazine
Title:  Project Censored's Top 25 News Stories
Issue: Vol 15, No. 1 - page/s 11-19
Date: December 2007 - January 2008
Each year, the Project Censored team from Sonoma State University, California, selects and evaluates thousands of published news stories by journalists working in the national and international mainstream as well as alternative press. Students, faculty staff and community experts participate in this process, which ultimately decides on the top 25 stories that were the most underreported by the US corporate media. Following is an edited summary of Project Censored's 2006–07 selection. </t>
  </si>
  <si>
    <t>Original site source: https://nexusmagazine.com/product/nexus-vol-25-no-1/?v=79cba1185463</t>
  </si>
  <si>
    <t xml:space="preserve">Author/s: Project Censored
Publication: Nexus Magazine
Title:  Project Censored's Top 25 News Stories
Issue: Vol 25, No. 1 - page/s 17-26
Date: December 2017 - January 2018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2016-17 selection. </t>
  </si>
  <si>
    <t>Vol 26 - No. 1 - Project_Censored_Top_25_News_Stories_Nexus_magazine_Issue_Dec-Jan_2019.pdf</t>
  </si>
  <si>
    <t>https://avalonlibrary.net/Nexus_Magazine_articles/Vol%2026%20-%20No.%201%20-%20Project_Censored_Top_25_News_Stories_Nexus_magazine_Issue_Dec-Jan_2019.pdf</t>
  </si>
  <si>
    <t xml:space="preserve">Author/s: Project Censored
Publication: Nexus Magazine
Title:  Project Censored's Top 25 News Stories
Issue: Vol 26, No. 1 - page/s 21-32
Date: December 2018 - January 2019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2017-18 selection. </t>
  </si>
  <si>
    <t>Original site source: https://nexusmagazine.com/product/nexus-vol-26-no-1/?v=79cba1185463</t>
  </si>
  <si>
    <t>PAL.JOUR.CENMED-MAGAZI-PDF-0000004-PCENSOREDNEXUS2012</t>
  </si>
  <si>
    <t>PAL.JOUR.CENMED-MAGAZI-PDF-0000006-PCENSOREDNEXUS2014</t>
  </si>
  <si>
    <t>PAL.JOUR.CENMED-MAGAZI-PDF-0000007-PCENSOREDNEXUS2015</t>
  </si>
  <si>
    <t>PAL.JOUR.CENMED-MAGAZI-PDF-0000008-PCENSOREDNEXUS2016</t>
  </si>
  <si>
    <t>PAL.JOUR.CENMED-MAGAZI-PDF-0000009-PCENSOREDNEXUS2017</t>
  </si>
  <si>
    <t>PAL.JOUR.CENMED-MAGAZI-PDF-0000010-PCENSOREDNEXUS2018</t>
  </si>
  <si>
    <t>PAL.JOUR.CENMED-MAGAZI-PDF-0000011-PCENSOREDNEXUS2019</t>
  </si>
  <si>
    <t>PAL.JOUR.CENMED-MAGAZI-PDF-0000003-PCENSOREDNEXUS2011</t>
  </si>
  <si>
    <t>https://avalonlibrary.net/Nexus_Magazine_articles/Vol%2018%20-%20No.%201%20-%20Project_Censored_Top_25_News_Stories_Nexus_magazine_Issue_Dec-Jan_2011.pdf</t>
  </si>
  <si>
    <t>Vol 18 - No. 1 - Project_Censored_Top_25_News_Stories_Nexus_magazine_Issue_Dec-Jan_2011.pdf</t>
  </si>
  <si>
    <t xml:space="preserve">Author/s: Project Censored
Publication: Nexus Magazine
Title:  Project Censored's Top 25 News Stories
Issue: Vol 18, No. 1 - page/s 11-22
Date: December 2010 - January 2011
Each year, the Project Censored team from Sonoma State University, California, selects and evaluates thousands of
published news stories by journalists working in the national and international mainstream as well as the alternative press. Students, faculty staff and community experts participate in this process, which ultimately decides on the top 25 stories that were the most underreported by the US corporate media. Following is an edited summary of Project Censored's 2009–10 selection. </t>
  </si>
  <si>
    <t>Original site source: https://nexusmagazine.com/product/nexus-vol-18-no-1/?v=79cba1185463</t>
  </si>
  <si>
    <t>Food &amp; Nutrition</t>
  </si>
  <si>
    <t>FOOD</t>
  </si>
  <si>
    <t>Codex Alimentarius</t>
  </si>
  <si>
    <t>CODEXA</t>
  </si>
  <si>
    <t>PAL.OCCU.SECRSO-MAGAZI-PDF-0000001-CAMELOTFULFORDNEXUS2008</t>
  </si>
  <si>
    <t>Vol 15 - No. 4 - An_Eastern_Ultimatum_to_the_Western_Illuminati_Interview_with_Benjamin_Fulford_Part_1_Nexus_magazine_issue_Jun-Jul_2008.pdf</t>
  </si>
  <si>
    <t>https://avalonlibrary.net/Nexus_Magazine_articles/Vol%2015%20-%20No.%204%20-%20An_Eastern_Ultimatum_to_the_Western_Illuminati_Interview_with_Benjamin_Fulford_Part_1_Nexus_magazine_issue_Jun-Jul_2008.pdf</t>
  </si>
  <si>
    <t>Bill Ryan/Kerry Cassidy/Benjamin Fulford</t>
  </si>
  <si>
    <t>Population control</t>
  </si>
  <si>
    <t>POPCON</t>
  </si>
  <si>
    <t>Genocide</t>
  </si>
  <si>
    <t>GENOCI</t>
  </si>
  <si>
    <t>Interviewer/s: Kerry Cassidy and Bill Ryan (Project Camelot)
Interviewee: Benjamin Fulford
Interview date: February 2008
Publication: Nexus Magazine
Issue: Vol 15, No. 4 - page/s 11-17, and page/s 79
Title: An Eastern Ultimatum to the Western Illuminati
Publication date: June - July 2008
Project Camelot travelled to Japan to meet with Benjamin Fulford. Our comprehensive interview presents the far-reaching and literally incredible background story—and will also enable the Illuminati, who we have every confidence watch our videos carefully, to be reminded that the ultimatum is real, serious and still in force. Armed also with a contagiously optimistic vision of the future, Benjamin is fully prepared to be the next Finance Minister for Japan. His plans for how he would spend Japan's five trillion dollars of foreign reserves to eliminate global poverty are plausible and inspiring as practical steps, way beyond rhetoric, to repair the generations of damage done by a ruthless ruling elite. This is a man with a deep understanding of both East and West, a global economic historian who thinks way outside of the box, a lover of peace who is unafraid to speak warrior words.
— Kerry Cassidy and Bill Ryan, Project Camelot</t>
  </si>
  <si>
    <t>Original site source: https://nexusmagazine.com/product/nexus-vol-15-no-4/?v=79cba1185463</t>
  </si>
  <si>
    <t>Vol 15 - No. 6 - Combatting_the_Codex_Alimentarius_Gregory_Damato_Nexus_magazine_issue_Oct-Nov_2008.pdf</t>
  </si>
  <si>
    <t>https://avalonlibrary.net/Nexus_Magazine_articles/Vol%2015%20-%20No.%206%20-%20Combatting_the_Codex_Alimentarius_Gregory_Damato_Nexus_magazine_issue_Oct-Nov_2008.pdf</t>
  </si>
  <si>
    <t>Author/s: Gregory Damato
Publication: Nexus Magazine
Title: Combatting the Codex Alimentarius
Issue: Vol 15, No. 6 - page/s 15-18, and page/s 80-82
Date: October - November 2008
Population control the guise of consumer protection: billions of people will suffer from degenerative diseases due to poor nutrition and limited access to health supplements if the powerful global corporations behind the new Codex standards are allowed to "harmonise" the world.
The Codex Alimentarius Commission is a very misunderstood organisation. Most people have never heard of it, and
those who have heard of it may not understand the true reality of this extremely powerful trade organisation. According to the official Codex website (http://www.codexalimentarius.net), the altruistic purpose of this commission is in "protecting health of the consumers and ensuring fair trade practices in the food trade, and promoting coordination of all food standards work undertaken by international governmental and non-governmental organizations". The Codex Alimentarius (Latin for "Food Code") is regulated under a joint venture between the Food and Agriculture Organization (FAO) and the World Health Organization (WHO).
The history of Codex began in 1893 when the Austro-Hungarian Empire decided it needed a specific set of guidelines by which the courts could rule on cases dealing with food.1 This set of regulatory mandates became known as Codex Alimentarius. It was effectively implemented until the fall of the empire in 1918. At a meeting in 1962, the United Nations (UN) decided that Codex should be re-implemented worldwide in order to "protect" the health of consumers. Twothirds of funding for Codex emanates from the FAO, and the other third comes from the WHO.
In 2002, FAO and WHO had serious concerns about the direction of Codex and hired an external consultant to determine its performance since 1962 and to designate which direction to take the trade organisation.2 The consultant concluded that Codex should be scrapped immediately. It was at this time that big industry stepped in and exerted its powerful influence.</t>
  </si>
  <si>
    <t>Gregory Damato</t>
  </si>
  <si>
    <t>Original site source: https://nexusmagazine.com/product/nexus-vol-15-no-6/?v=79cba1185463</t>
  </si>
  <si>
    <t>Global currency</t>
  </si>
  <si>
    <t>CURGLO</t>
  </si>
  <si>
    <t>Vol 16 - No. 4 - The_Financial_New_World_Order_Part_1_of_2_Andrew_G_Marshall_Nexus_magazine_Issue_Jun-Jul_2009.pdf</t>
  </si>
  <si>
    <t>Vol 16 - No. 5 - The_Financial_New_World_Order_Part_2_of_2_Andrew_G_Marshall_Nexus_magazine_Issue_Aug-Sep_2009.pdf</t>
  </si>
  <si>
    <t>https://avalonlibrary.net/Nexus_Magazine_articles/Vol%2016%20-%20No.%204%20-%20The_Financial_New_World_Order_Part_1_of_2_Andrew_G_Marshall_Nexus_magazine_Issue_Jun-Jul_2009.pdf</t>
  </si>
  <si>
    <t>Andrew G. Marshall</t>
  </si>
  <si>
    <t>Dr Damato is a licensed psychologist based in Perth, Western Australia, and can be contacted by email at info@quantumenergywellness.com. His website is http://www.quantumenergywellness.com</t>
  </si>
  <si>
    <t>https://avalonlibrary.net/Nexus_Magazine_articles/Vol%2016%20-%20No.%205%20-%20The_Financial_New_World_Order_Part_2_of_2_Andrew_G_Marshall_Nexus_magazine_Issue_Aug-Sep_2009.pdf</t>
  </si>
  <si>
    <t>Original site source: https://nexusmagazine.com/product/nexus-vol-16-no-4/?v=79cba1185463</t>
  </si>
  <si>
    <t>Author/s: Andrew G. Marshall
Publication: Nexus Magazine
Title: The Financial New World Order - Part 1 of 2
Issue: Vol 16, No. 4 - page/s 11-16, and page/s 81-84
Date: June - July 2009
Towards a global currency and world government. In response to the current (2009) economic crisis, plans are being fast-tracked to create a New World Order in finance and establish a global central bank and regional currencies if not a single currency.
Following the 2009 G20 summit, plans were announced for implementing the creation of a new global currency to replace the US dollar's role as the world reserve currency. Point 19 of the communiqué released by the G20 at the end of the Summit stated: "We have agreed to support a general SDR allocation which will inject $250bn (£170bn) into the world economy and increase global liquidity."</t>
  </si>
  <si>
    <t>Original site source: https://nexusmagazine.com/product/nexus-vol-16-no-5/?v=79cba1185463</t>
  </si>
  <si>
    <t>Andrew G. Marshall is a Research Associate of the Centre for Research on Globalization (CRG). He is currently studying political economy and history at Simon Fraser University, British Columbia, Canada</t>
  </si>
  <si>
    <t xml:space="preserve">Author/s: Andrew G. Marshall
Publication: Nexus Magazine
Title: The Financial New World Order - Part 2 of 2
Issue: Vol 16, No. 5 - page/s 17-22, and page/s 79-80
Date: August - September 2009
Renewed calls for a global currency: moves towards establishing a world government, along with a global central bank and a single currency, will hasten a decline in democracy and bring in a new age of authoritarianism. AA 'wwoorrlldd
</t>
  </si>
  <si>
    <t>Digital Identity cards</t>
  </si>
  <si>
    <t>CARDDI</t>
  </si>
  <si>
    <t>Biometric Identity Cards</t>
  </si>
  <si>
    <t>CARDBI</t>
  </si>
  <si>
    <t>DIGISS</t>
  </si>
  <si>
    <t>Digital Surveillance Systems technology</t>
  </si>
  <si>
    <t>Vol 16 - No. 6 - Identity_Cards_A_Global_Perspective_Nathan_Allonby_Nexus_magazine_Issue_Oct-Nov_2009.pdf</t>
  </si>
  <si>
    <t>https://avalonlibrary.net/Nexus_Magazine_articles/Vol%2016%20-%20No.%206%20-%20Identity_Cards_A_Global_Perspective_Nathan_Allonby_Nexus_magazine_Issue_Oct-Nov_2009.pdf</t>
  </si>
  <si>
    <t>Nathan Allonby</t>
  </si>
  <si>
    <t>Author/s: Nathan Allonby
Publication: Nexus Magazine
Title: Identity Cards: a Global Perspective
Issue: Vol 16, No. 6 - page/s 11-16
Date: October - November 2009
High-tech ID systems, incorporating smart cards, biometrics and radio-frequencies and connected to megadatabases
to track our every movement, are being introduced simultaneously worldwide. 
This is an edited version of Nathan Allonby's article "ID Cards – A World View", posted on the Global Research
website on 31 August 2009. For the full text, including tables and hyperlinks, go to http://www.globalresearch.ca/index.php?context=
va&amp;aid=14992.</t>
  </si>
  <si>
    <t>Original site source: https://nexusmagazine.com/product/nexus-vol-16-no-6/?v=79cba1185463</t>
  </si>
  <si>
    <t>Technocracy</t>
  </si>
  <si>
    <t>Regime change (Coup d'Etat)</t>
  </si>
  <si>
    <t>COUPDE</t>
  </si>
  <si>
    <t>DRONEW</t>
  </si>
  <si>
    <t>Drone warfare</t>
  </si>
  <si>
    <t>MILEQU</t>
  </si>
  <si>
    <t>MIMCOM</t>
  </si>
  <si>
    <t>Military-Industrial-Media complex</t>
  </si>
  <si>
    <t>State-sponsored assassination</t>
  </si>
  <si>
    <t>Genetically Modified Crops</t>
  </si>
  <si>
    <t>Biological techniques</t>
  </si>
  <si>
    <t>Biophysics</t>
  </si>
  <si>
    <t>Biotechnology</t>
  </si>
  <si>
    <t>Cancer</t>
  </si>
  <si>
    <t>Cell biology</t>
  </si>
  <si>
    <t>Chemical biology</t>
  </si>
  <si>
    <t>Computational biology and bioinformatics</t>
  </si>
  <si>
    <t>Developmental biology</t>
  </si>
  <si>
    <t>Drug discovery</t>
  </si>
  <si>
    <t>Evolution</t>
  </si>
  <si>
    <t>Genetics</t>
  </si>
  <si>
    <t>Immunology</t>
  </si>
  <si>
    <t>Molecular biology</t>
  </si>
  <si>
    <t>Neuroscience</t>
  </si>
  <si>
    <t>Physiology</t>
  </si>
  <si>
    <t>Stem cells</t>
  </si>
  <si>
    <t>Structural biology</t>
  </si>
  <si>
    <t>Systems biology</t>
  </si>
  <si>
    <t>BIOTEC</t>
  </si>
  <si>
    <t>BIOPHY</t>
  </si>
  <si>
    <t>CANCER</t>
  </si>
  <si>
    <t>ECOLOG</t>
  </si>
  <si>
    <t>EVOLUT</t>
  </si>
  <si>
    <t>GENETI</t>
  </si>
  <si>
    <t>BIOTEQ</t>
  </si>
  <si>
    <t>BIOCEL</t>
  </si>
  <si>
    <t>BIOCHE</t>
  </si>
  <si>
    <t>BIODEV</t>
  </si>
  <si>
    <t>CHEMBI</t>
  </si>
  <si>
    <t>COBINF</t>
  </si>
  <si>
    <t>DRUGDI</t>
  </si>
  <si>
    <t>SYSBIO</t>
  </si>
  <si>
    <t>STRBIO</t>
  </si>
  <si>
    <t>STEMCL</t>
  </si>
  <si>
    <t>PHYSIO</t>
  </si>
  <si>
    <t>NEUROS</t>
  </si>
  <si>
    <t>MOLBIO</t>
  </si>
  <si>
    <t>MICBIO</t>
  </si>
  <si>
    <t>IMMUNO</t>
  </si>
  <si>
    <t>Globalisation</t>
  </si>
  <si>
    <t>GLOBAL</t>
  </si>
  <si>
    <t>Biochemistry</t>
  </si>
  <si>
    <t>Cultural geography</t>
  </si>
  <si>
    <t>Economic geography</t>
  </si>
  <si>
    <t>Health geography</t>
  </si>
  <si>
    <t>Historical geography</t>
  </si>
  <si>
    <t>Political geography</t>
  </si>
  <si>
    <t>Population geography</t>
  </si>
  <si>
    <t>Rural geography</t>
  </si>
  <si>
    <t>Social geography</t>
  </si>
  <si>
    <t>Transport geography</t>
  </si>
  <si>
    <t>Urban geography</t>
  </si>
  <si>
    <t>GEOCUL</t>
  </si>
  <si>
    <t>GEOECO</t>
  </si>
  <si>
    <t>GEOHEA</t>
  </si>
  <si>
    <t>GEOHIS</t>
  </si>
  <si>
    <t>GEOPOL</t>
  </si>
  <si>
    <t>GEOPOP</t>
  </si>
  <si>
    <t>GEORUR</t>
  </si>
  <si>
    <t>GEOSOC</t>
  </si>
  <si>
    <t>GEOTRA</t>
  </si>
  <si>
    <t>GEOURB</t>
  </si>
  <si>
    <t>RPAS: Remotely Piloted Aircraft Systems</t>
  </si>
  <si>
    <t>RPASYS</t>
  </si>
  <si>
    <t>Scientific Peer Review</t>
  </si>
  <si>
    <t>PEEREV</t>
  </si>
  <si>
    <t>Autophagy</t>
  </si>
  <si>
    <t>PHAGYA</t>
  </si>
  <si>
    <t>Geophagy</t>
  </si>
  <si>
    <t>PHAGYG</t>
  </si>
  <si>
    <t>MMS: Miracle Mineral Supplement</t>
  </si>
  <si>
    <t>HEAMMS</t>
  </si>
  <si>
    <t>Borax</t>
  </si>
  <si>
    <t>BORAX</t>
  </si>
  <si>
    <t>Shungite</t>
  </si>
  <si>
    <t>SHUNGU</t>
  </si>
  <si>
    <t>WEAPSP</t>
  </si>
  <si>
    <t>Space-based weapons</t>
  </si>
  <si>
    <t>PAL.TECH.DIGISS-MAGAZI-PDF-0000006-ALLONBYNEXUS2009</t>
  </si>
  <si>
    <t>PAL.ECON.CURGLO-MAGAZI-PDF-0000002-NWOCURRENCYNEXUS2009</t>
  </si>
  <si>
    <t>PAL.ECON.CURGLO-MAGAZI-PDF-0000001-NWOCURRENCYNEXUS2009</t>
  </si>
  <si>
    <t>PAL.FOOD.CODEXA-MAGAZI-PDF-0000001-DAMATONEXUS2008</t>
  </si>
  <si>
    <t>Vol 17 - No. 4 - Americas_plans_for_Prompt_Global_Strike_Rick_Rozoff_Nexus_magazine_Issue_Jun-Jul_2010.pdf</t>
  </si>
  <si>
    <t>https://avalonlibrary.net/Nexus_Magazine_articles/Vol%2017%20-%20No.%204%20-%20Americas_plans_for_Prompt_Global_Strike_Rick_Rozoff_Nexus_magazine_Issue_Jun-Jul_2010.pdf</t>
  </si>
  <si>
    <t>Rick Rozoff</t>
  </si>
  <si>
    <t>Author/s: Rick Rozoff
Publication: Nexus Magazine
Title: America's Plans For Prompt Global Strike
Issue: Vol 17, No. 4 - page/s 11-14
Date: June - July 2010
The program under which Washington is developing its conventional weapons capacity to supplement its previous nuclear strategy is called Prompt Global Strike (PGS), alternatively referred to as Conventional Prompt Global Strike (CPGS).
With its dominance in conventional warfare, the USA is downplaying the nuclear strike option and developing its Prompt Global Strike plans that include hypersonic aircraft and space-based weapons. The new sword, or spear, entails plans for conventional first-strike weapon systems employing the same triad of land, air and sea components—with space added—and the shield is a worldwide network of interceptor missile deployments. In 2007, the year after the Pentagon announced its Prompt Global Strike plans, a Russian analyst, Andrei Kislyakov, wrote: "Despite the obvious threat to civilization, the United States may soon acquire orbital weapons under the Prompt Global Strike plan. They will give it the capacity to deal a conventional strike virtually anywhere in the world within an hour."</t>
  </si>
  <si>
    <t>Rick Rozoff is a frequent contributor to GlobalResearch.ca, the Internet arm of The Centre for Research on Globalization
based in Montreal, Canada. Visit his blog at http://rickrozoff.wordpress.com/. He is the list manager for STOP NATO, an
international email news list that examines the expansion of NATO (http://groups.yahoo.com/ group/stopnato). The
complete text of this article, originally titled "America's Imperial Design: Prompt Global Strike", including endnotes, is available
at http://tinyurl.com/2g82bds</t>
  </si>
  <si>
    <t>Original site source: https://nexusmagazine.com/product/nexus-vol-17-no-4/?v=79cba1185463</t>
  </si>
  <si>
    <t>Gulf of Mexico</t>
  </si>
  <si>
    <t>GULFMX</t>
  </si>
  <si>
    <t>Anonymous Coward (pseudonym) on Godlike Productions forum</t>
  </si>
  <si>
    <t>Vol 17 - No. 5 - Military_Emergency_in_the_Gulf_of_Mexico_GLP_forum_Nexus_magazine_Issue_Aug-Sep_2010.pdf</t>
  </si>
  <si>
    <t>https://avalonlibrary.net/Nexus_Magazine_articles/Vol%2017%20-%20No.%205%20-%20Military_Emergency_in_the_Gulf_of_Mexico_GLP_forum_Nexus_magazine_Issue_Aug-Sep_2010.pdf</t>
  </si>
  <si>
    <t>Original site source: https://nexusmagazine.com/product/nexus-vol-17-no-5/?v=79cba1185463</t>
  </si>
  <si>
    <t>TECHNY</t>
  </si>
  <si>
    <t>PAL.ECON.TECHNY-MAGAZI-PDF-0000003-WOODNEXUS2011</t>
  </si>
  <si>
    <t>https://avalonlibrary.net/Nexus_Magazine_articles/Vol%2018%20-%20No.%205%20-%20Technocracy_Carbon_Currency_and_Smart_Grids_Patrick_M_Wood_Nexus_magazine_Issue_Aug-Sep_2011.pdf</t>
  </si>
  <si>
    <t>Vol 18 - No. 5 - Technocracy_Carbon_Currency_and_Smart_Grids_Patrick_M_Wood_Nexus_magazine_Issue_Aug-Sep_2011.pdf</t>
  </si>
  <si>
    <t>Patrick Wood</t>
  </si>
  <si>
    <t>Patrick M. Wood is the editor of The August Review, an Internet-based research centre focusing on the global elite, especially the Trilateral Commission, and The August Forecast and Review, which analyses global economic markets and political events. For more information, http://www.augustreview.com. His book 'Technocracy Rising' was published 2015</t>
  </si>
  <si>
    <t>Original site source: https://nexusmagazine.com/product/nexus-vol-18-no-5/?v=79cba1185463</t>
  </si>
  <si>
    <t xml:space="preserve">Patrick M. Wood's book 'Technocracy Rising' is available in the ebooks section: https://avalonlibrary.net/ebooks/Patrick%20M.%20Wood%20-%20Technocracy%20Rising%20-%20The%20Trojan%20Horse%20of%20Global%20Transformation.pdf
A complementary presentation made in Tucson, July 2021 can be found here: https://avalonlibrary.net/The_Evil_Twins_of_Technocracy_and_Transhumanism_Patrick_Wood_keynote_presentation_39th_Annual_Convention_Doctors_for_Disaster_Preparedness_Tucson_AZ_July_31_2021.mp4
</t>
  </si>
  <si>
    <t>https://avalonlibrary.net/Nexus_Magazine_articles/Vol%2019%20-%20No.%202%20-%20The_Arab_Spring_and_US_Global_Hegemony_Tony_Cartalucci_Nexus_magazine_Issue_Feb-Mar_2012.pdf</t>
  </si>
  <si>
    <t>Vol 19 - No. 2 - The_Arab_Spring_and_US_Global_Hegemony_Tony_Cartalucci_Nexus_magazine_Issue_Feb-Mar_2012.pdf</t>
  </si>
  <si>
    <t>PAL.GEOP.COUPDE-MAGAZI-PDF-0000012-ARABSPRINGNEXUS2012</t>
  </si>
  <si>
    <t>Tony Cartalucci</t>
  </si>
  <si>
    <t>Author/s: Patrick M. Wood
Publication: Nexus Magazine
Title: Technocracy, Carbon Currency and Smart Grids
Issue: Vol 18, No. 5 - page/s 25-32, and page/s 81
Date: August - September 2011
An economic system based on energy production and consumption instead of price, and a global electrical network using interconnected smart technologies, may fulfil Technocracy’s ideological plan to exert centralised control over the world’s population.
Technocracy is a collectivist, utopian political-economic system run by engineers, scientists and technicians. It
has the potential to be far more oppressive and controlling than communism, socialism or fascism. Smart Grid is born out of Technocracy, and not the other way around.</t>
  </si>
  <si>
    <t>Author/s: Tony Cartalucci
Publication: Nexus Magazine
Title: The Arab Spring and US Global Hegemony
Issue: Vol 19, No. 2 - page/s 11-18, and page/s 79
Date: February - March 2012
Wall Street and London corporate-financier-funded NGOs and proxies, along with NATO forces, engineered the 2011 uprisings in the Middle East and elsewhere, and have installed puppet leaders open to their agendas for economic and political control.</t>
  </si>
  <si>
    <t>Original site source: https://nexusmagazine.com/product/nexus-vol-19-no-2/?v=79cba1185463</t>
  </si>
  <si>
    <t>UAV: Unmanned Aerial Vehicles</t>
  </si>
  <si>
    <t>Tony Cartalucci is a geopolitical researcher and writer based in Bangkok, Thailand. He runs an alternative news blog
Land Destroyer Report which covers global geopolitics and world events. Visit his website at http:/www.landdestroyer.blogspot.com</t>
  </si>
  <si>
    <t>Chris Cole maintains the Drone Wars UK blog and is happy to speak to groups and conferences about the
growing use of drones in conflicts. The complete briefing text, including endnotes is available at
http://www.dronewars.net</t>
  </si>
  <si>
    <t>Chris Cole</t>
  </si>
  <si>
    <t>Author/s: Chris Cole
Publication: Nexus Magazine
Title: Drone Wars: A Briefing Document
Issue: Vol 19, No. 3 - page/s 11-16
Date: April - May 2012
The use of unmanned aerial vehicles, or drones, in conflict zones is increasing at an alarming rate, and technological advances
are producing autonomous, self-aware systems that could be used against us all.</t>
  </si>
  <si>
    <t>TECUAV</t>
  </si>
  <si>
    <t>PAL.TECH.TEUAV-MAGAZI-PDF-0000007-DRONEWARSNEXUS2012</t>
  </si>
  <si>
    <t>Vol 19 - No. 3 - Drone_Wars_A_Briefing_Document_Chris_Cole_Nexus_magazine_Issue_Apr-May_2012.pdf</t>
  </si>
  <si>
    <t>https://avalonlibrary.net/Nexus_Magazine_articles/Vol%2019%20-%20No.%203%20-%20Drone_Wars_A_Briefing_Document_Chris_Cole_Nexus_magazine_Issue_Apr-May_2012.pdf</t>
  </si>
  <si>
    <t>SOCI</t>
  </si>
  <si>
    <t>Social stratification</t>
  </si>
  <si>
    <t>STRATS</t>
  </si>
  <si>
    <t>Socioeconomics</t>
  </si>
  <si>
    <t>PAL.SOCI.SOCIOE-MAGAZI-PDF-0000001-1PERCENTNEXUS2012</t>
  </si>
  <si>
    <t>Socieconomics</t>
  </si>
  <si>
    <t>Vol 19 - No. 6 - The_Transnational_Ruling_Class_Exposed_Peter_Phillips_Kimberly_Speiro_Nexus_magazine_Issue_Oct-Nov_2012.pdf</t>
  </si>
  <si>
    <t>Author/s: Prof. Peter Phillips and Kimberly Speiro
Publication: Nexus Magazine
Title: The Transnational Ruling Class Exposed
Issue: Vol 19, No. 6 - page/s 11-18
Date: October - November 2012
This study asks: who are the world's one per cent power elite, and to what extent do they operate in unison for their own private gains over benefits for the 99 per cent? We examine a sample of the one per cent, starting with the Extractor Sector, whose companies are on the ground extracting material from the global commons and using low-cost labour to amass  wealth.
The global power elites of superconnected corporations and individuals amass vast wealth at the expense of the 99 per cent, and utilise the military–industrial–media empire to protect their capital and vested interests. It has also become clear that the superclass uses NATO for its global security; global corporate media protect the interests of the one per cent by serving as a propaganda machine for the superclass. They provide entertainment for the masses and distort the realities of inequality.
BlackRock’s board members have direct connections to at least seven of the top 25 corporations identified as an international “super-entity”.</t>
  </si>
  <si>
    <t>Peter Phillips/Kimberly Speiro</t>
  </si>
  <si>
    <t>About the Authors:
• Dr Peter Phillips is a professor of sociology at Sonoma State University, California, and president of the Media Freedom Foundation/Project Censored.
• Kimberly Soeiro is a sociology student at Sonoma State University, a library researcher and an activist.
• The authors give special thanks to Mickey Huff, director of Project Censored, and Andy Roth, associate director of Project Censored, for editing and for important suggestions for this article.
This is an edited version of Dr Peter Phillips and Kimberly Soeiro’s article titled  “The Global 1% – Exposing the Transnational Ruling Class”. To view the complete article with endnotes, go to http://tinyurl.com/97dsxvh.</t>
  </si>
  <si>
    <t>Original site source: https://nexusmagazine.com/product/nexus-vol-19-no-6/?v=79cba1185463</t>
  </si>
  <si>
    <t>https://avalonlibrary.net/Nexus_Magazine_articles/Vol%2019%20-%20No.%206%20-%20The_Transnational_Ruling_Class_Exposed_Peter_Phillips_Kimberly_Speiro_Nexus_magazine_Issue_Oct-Nov_2012.pdf</t>
  </si>
  <si>
    <t>MICO</t>
  </si>
  <si>
    <t>Military &amp; Conflict</t>
  </si>
  <si>
    <t>PAL.MICO.GULFMX-MAGAZI-PDF-0000002-ANONGLPNEXUS2010</t>
  </si>
  <si>
    <t>PAL.MICO.WEAPSB-MAGAZI-PDF-0000001-ROZOFFNEXUS2010</t>
  </si>
  <si>
    <t>World War 2 history</t>
  </si>
  <si>
    <t>GMOCRO</t>
  </si>
  <si>
    <t>Agribusiness lobby</t>
  </si>
  <si>
    <t>LOBBYA</t>
  </si>
  <si>
    <t>Drug lobby</t>
  </si>
  <si>
    <t>LOBBYD</t>
  </si>
  <si>
    <t>LOBBYP</t>
  </si>
  <si>
    <t>Pharmaceurical lobby</t>
  </si>
  <si>
    <t>Industry</t>
  </si>
  <si>
    <t>INDU</t>
  </si>
  <si>
    <t>Private industry lobby group</t>
  </si>
  <si>
    <t>LOBPIG</t>
  </si>
  <si>
    <t>GMO lobby</t>
  </si>
  <si>
    <t>LOBBYG</t>
  </si>
  <si>
    <t>Agrichemical industry</t>
  </si>
  <si>
    <t>INDAGR</t>
  </si>
  <si>
    <t>Banking</t>
  </si>
  <si>
    <t>BANK</t>
  </si>
  <si>
    <t>BUSI</t>
  </si>
  <si>
    <t xml:space="preserve">Business </t>
  </si>
  <si>
    <t xml:space="preserve">Finance </t>
  </si>
  <si>
    <t>FINA</t>
  </si>
  <si>
    <t>Financial markets</t>
  </si>
  <si>
    <t>FINMKT</t>
  </si>
  <si>
    <t>Finance</t>
  </si>
  <si>
    <t>Deposit insurance scheme</t>
  </si>
  <si>
    <t>FINDIS</t>
  </si>
  <si>
    <t>PAL.GEOP.ASSSSA-MAGAZI-PDF-0000013-DEATHSQUADSUSNEXUS2013</t>
  </si>
  <si>
    <t>Original site source: https://nexusmagazine.com/product/nexus-vol-20-no-2/?v=79cba1185463</t>
  </si>
  <si>
    <t>Author/s: Prof. Michel Chossudovsky
Publication: Nexus Magazine
Title: A History of America's Death Squads
Issue: Vol 20, No. 2 - page/s 21-25, and page/s 80
Date: February - March 2013
The recruitment of death squads is part of a well-established US military-intelligence agenda. There is a long and gruesome US history of covert funding and support of terror brigades and targeted assassinations going back to the Vietnam War. As government forces continue to confront the self-proclaimed "Free Syrian Army" (FSA), the historical roots of the West's covert war on Syria—which has resulted in countless atrocities—must be fully revealed.
From the outset in March 2011, the US and its allies have supported the formation of death squads and the incursion of terrorist brigades in a carefully planned undertaking. The recruitment and training of terror brigades in both Iraq and Syria were modelled on the "Salvador Option", a "terrorist model" of mass killings by US-sponsored death squads in Central America. It was first applied in El Salvador in the heyday of resistance against the military dictatorship, resulting in an estimated 75,000 deaths. The project required an initial program of recruiting and training mercenaries. Death squads including Lebanese and Jordanian Salafist units entered Syria’s southern border with Jordan in mid-March 2011.
The formation of death squads in Syria builds upon the history and experience of US-sponsored terror brigades in Iraq, under the Pentagon's "counterinsurgency" program. In practice the US-sponsored terror brigades were involved in routine killings of civilians with a view to fomenting sectarian violence. Under Negroponte’s helm at the US Embassy in Baghdad, a wave of covert civilian killings and targeted assassinations was unleashed. Engineers, medical doctors, scientists and intellectuals were also targeted.
The death squads are mercenaries trained and recruited by the US, NATO, the Persian Gulf Cooperation Council (GCC) allies as well as Turkey. They are overseen by allied special forces, including British SAS and French Parachutistes, and private security companies on contract to NATO and the Pentagon. In this regard, reports confirm the arrest by the Syrian government of some 200–300 private security company employees who had integrated with rebel ranks.</t>
  </si>
  <si>
    <t>Professor Michel Chossudovsky is president and director of the Centre for Research on Globalization, in Montreal, Canada, and editor the Global Research website. He is also Professor of Economics at the University of Ottawa and the author of many books including Towards a World War III Scenario: The Dangers of Nuclear War (2011).</t>
  </si>
  <si>
    <t>GMO: Genetically Modified Crops</t>
  </si>
  <si>
    <t>PAL.FOOD.GMOCRO-MAGAZI-PDF-0000002-MONSANTONEXUS2013</t>
  </si>
  <si>
    <t>Author/s: F. William Engdahl
Publication: Nexus Magazine
Title: Seeds of Destruction: The Monsanto GMO Whitewash
Issue: Vol 20, No. 3 - page/s 15-20
Date: April - May 2013
A long-term study of rats fed with GM food produced alarming results with tumour growths and deaths, but the European Commission and
its food safety authority, working in collusion with the GMO lobby, are refusing to act on these findings.
Because of the power vested in the European Commission in Brussels, Belgium, with command over a space encompassing 27 nations with more than 500 million citizens and the largest nominal world gross domestic product (GDP) of US$18 trillion, it's perhaps no surprise in this era of moral promiscuity that powerful private lobby groups such as the tobacco industry, the drug lobby, the agribusiness lobby and countless others spend enormous sums of money and provide other favours—legal and sometimes illegal—to influence policy decisions of the Commission.
Europe’s “scientific” controls on GMOs were nothing other than to accept without question the test results provided by the GMO companies themselves.</t>
  </si>
  <si>
    <t>Original site source: https://nexusmagazine.com/product/nexus-vol-20-no-3/?v=79cba1185463</t>
  </si>
  <si>
    <t>PAL.BANK.FINDIS-MAGAZI-PDF-0000001-CYPRUSNEXUS2013</t>
  </si>
  <si>
    <t>Karen Mutton is a retired ancient history teacher and author. She has written books on various ancient history/human origins topics as well as finance (see NexusMagazine.com). Mutton has contributed numerous articles on these topics to NEXUS over the years and appeared at several NEXUS Conferences. Mutton's current research is on underground archaeology and ancient water technologies. Her latest book, Subterranean Realms: A Survey of Underground and Rock-Cut Structures in Ancient and Medieval Times is available as an ebook via kazganymede@yahoo.com.au for USD13.95.</t>
  </si>
  <si>
    <t>Author/s: Karen Mutton
Publication: Nexus Magazine
Title: The Cyprus Template: Bank Deposits at Risk
Issue: Vol 20, No. 5 - page/s 31-36, and page/s 81
Date: August - September 2013
The “bail-in” regulations which can be enacted in the event of bank insolvencies will have dire consequences for many depositors, as has already happened in Cyprus. Deposit insurance schemes are so underfunded that they could never compensate all unsecured creditors in the event of a bank crash.</t>
  </si>
  <si>
    <t>Original site source: https://nexusmagazine.com/product/nexus-vol-20-no-5/?v=79cba1185463</t>
  </si>
  <si>
    <t>Vol 20 - No. 5 - The_Cyprus_Template_Bank_Deposits_at_Risk_Karen_Mutton_Nexus_magazine_Issue_Aug-Sep_2013.pdf</t>
  </si>
  <si>
    <t>https://avalonlibrary.net/Nexus_Magazine_articles/Vol%2020%20-%20No.%205%20-%20The_Cyprus_Template_Bank_Deposits_at_Risk_Karen_Mutton_Nexus_magazine_Issue_Aug-Sep_2013.pdf</t>
  </si>
  <si>
    <t>PAL.FOOD.GMOCRO-MAGAZI-PDF-0000003-GLYPHOSATENEXUS2013</t>
  </si>
  <si>
    <t>https://avalonlibrary.net/Nexus_Magazine_articles/Vol%2020%20-%20No.%206%20-%20GMOs_Glyphosate_and_Tomorrow_Don_Huber_Nexus_magazine_Issue_Oct-Nov_2013.pdf.pdf</t>
  </si>
  <si>
    <t>Vol 20 - No. 6 - GMOs_Glyphosate_and_Tomorrow_Don_Huber_Nexus_magazine_Issue_Oct-Nov_2013.pdf</t>
  </si>
  <si>
    <t>Vol 20 - No. 3 - Seeds_of_Destruction_The_Monsanto_GMO_Whitewash_F_William_Engdahl_Nexus_magazine_Issue_Apr-May_2013.pdf</t>
  </si>
  <si>
    <t>https://avalonlibrary.net/Nexus_Magazine_articles/Vol%2020%20-%20No.%203%20-%20Seeds_of_Destruction_The_Monsanto_GMO_Whitewash_F_William_Engdahl_Nexus_magazine_Issue_Apr-May_2013.pdf</t>
  </si>
  <si>
    <t>Don Huber/Chris Walters</t>
  </si>
  <si>
    <t>Dr Don M. Huber is Professor Emeritus of Plant Pathology at Purdue University, Indiana, USA. He received BS and MS degrees from the University of Idaho (1957, 1959) and a PhD from Michigan State University (1963), and is a graduate of the US Army Command and General Staff College. He was a cereal pathologist at the University of Idaho for eight years before joining the Department of Botany and Plant Pathology at Purdue University in 1971. He also has done advisory work for the US Department of Agriculture. He can be contacted at huberd@purdue.edu.
Chris Walters is Contributing Editor of Acres U.S.A., founded by his father Charles Walters (1926–2009). Based in Austin, Texas, Acres U.S.A. has a 40-year track record of reporting on sustainable agriculture and related issues. For more information, visit http://www.acresusa.com.</t>
  </si>
  <si>
    <t>Original site source: https://nexusmagazine.com/product/nexus-vol-20-no-6/?v=79cba1185463</t>
  </si>
  <si>
    <t>Interviewer/s: Chris Walters
Interviewee: Don Huber, Ph.D
Interview date: 2011
Publication: Nexus Magazine
Title: GMOs, Glyphosate and Tomorrow
Issue: Vol 20, No. 5 - page/s 23-28
Date: October - November 2013
Reprinted and edited from Acres U.S.A. (Vol. 41, No. 5, May 2011) Website: http://www.acresusa.com
An interview with Dr Don Huber by Chris Walters. A recently discovered infectious agent, as small as a virus, is implicated in causing diseases in crops treated with glyphosate as well as significant health problems in animals fed with these contaminated GM products.</t>
  </si>
  <si>
    <t>https://avalonlibrary.net/Nexus_Magazine_articles/Vol%2021%20-%20No.%203%20-%20The_Enigma_of_the_Nazis_Regenwurmlager_Paul_Stonehill_Nexus_magazine_Issue_Apr-May_2014.pdf</t>
  </si>
  <si>
    <t>Vol 21 - No. 3 - The_Enigma_of_the_Nazis_Regenwurmlager_Paul_Stonehill_Nexus_magazine_Issue_Apr-May_2014.pdf</t>
  </si>
  <si>
    <t>PAL.HIST.HISWW2-MAGAZI-PDF-0000008-REGENWURMLAGERNEXUS2014</t>
  </si>
  <si>
    <t>Paul Stonehill</t>
  </si>
  <si>
    <t>Original site source: https://nexusmagazine.com/product/nexus-vol-21-no-3/?v=79cba1185463</t>
  </si>
  <si>
    <t>Paul Stonehill is a researcher, author and lecturer specialising in anomalous phenomena, especially Soviet and Russian military research into the subject. He is the author of numerous articles for UFO- related magazines, as well as of several books including Paranormal Mysteries of Eurasia (Galde Press, USA, 2011), UFO Case Files of Russia (with Philip Mantle; 11th Dimension Publishing/Healings of Atlantis, UK, 2010; see review in NEXUS 17/05) and The Soviet UFO Files: Paranormal Encounters Behind the Iron Curtain (Quadrillion Publishing, UK, 1998). His articles “Mysterious Amazon Women of Eurasia”, “Haunted Railway Tracks: The Ghost Trains of Eurasia”, “UFO Sightings over Kazakhstan”, “UFOs over Russia’s Remote Arctic Regions”, “Investigating the ‘Ghosts of the Ocean’” and “Soviet UFO Sightings in International Waters” were published in NEXUS 21/02, 21/01, 20/05, 20/04, 18/06 and 18/04 respectively. Paul Stonehill is fluent in Russian and Ukrainian, and can be contacted via email at rurcla@hotmail.com.</t>
  </si>
  <si>
    <t>Author/s: Paul Stonehill
Publication: Nexus Magazine
Title: The Enigma of the Nazi's Regenwurmlager
Issue: Vol 21, No. 3 - page/s 53-57, and page/s 84
Date: April - May 2014
A vast underground complex built by the Nazis in western Poland was a surprise discovery for invading Soviet Red Army troops in late January 1945, but the Russians, who administered the region until 1993, never properly explored the tunnels. What secrets are still to be found within? The multi-storeyed concrete corridors may still hide secrets of Nazi Germany’s nuclear weapons research and development efforts. The Soviet Red Army liberated the "impenetrable" fortifications from the Nazis between 30 January and 2 February 1945, and the last vestige of German resistance in the immediate area was crushed on 28 February 1945. According to Liskin, in 1945 the Soviet commanders immediately undertook a scrupulous field- engineering reconnaissance of the area. They made discoveries which amazed even the battle-hardened Soviet military.</t>
  </si>
  <si>
    <t>PAL.SOCI.GLOBAL-MAGAZI-PDF-0000002-THRONESNEXUS2014</t>
  </si>
  <si>
    <t>Author/s: Andrew G. Marshall
Publication: Nexus Magazine
Title: Globalisation's "Game of Thrones"
Issue: Vol 21, No. 5 - page/s 13-16, and page/s 81
Date: August - September 2014
The world’s super-rich families compete and cooperate for control not just over nations but over entire regions and the planet as a whole. Globalisation has facilitated the widespread reach of the “family office”, the main institution of modern dynasties.</t>
  </si>
  <si>
    <t>Original site source: https://nexusmagazine.com/product/nexus-vol-21-no-5/?v=79cba1185463</t>
  </si>
  <si>
    <t>Vol 21 - No. 5 - Globalisations_Game_of_Thrones_Anfrew_G_Marshall_Nexus_magazine_Issue_Aug-Sep_2014.pdf</t>
  </si>
  <si>
    <t>https://avalonlibrary.net/Nexus_Magazine_articles/Vol%2021%20-%20No.%205%20-%20Globalisations_Game_of_Thrones_Anfrew_G_Marshall_Nexus_magazine_Issue_Aug-Sep_2014.pdf</t>
  </si>
  <si>
    <t>Vol 20 - No. 2 - A_History_of_Americas_Death_Squads_Michel_Chossudovsky_Nexus_magazine_Issue_Feb-Mar_2013.pdf</t>
  </si>
  <si>
    <t>https://avalonlibrary.net/Nexus_Magazine_articles/Vol%2020%20-%20No.%202%20-%20A_History_of_Americas_Death_Squads_Michel_Chossudovsky_Nexus_magazine_Issue_Feb-Mar_2013.pdf</t>
  </si>
  <si>
    <t>Karen Mutton is a retired ancient history teacher and author. She has written books on various ancient history/human origins topics as well as finance (see NexusMagazine.com). Mutton has contributed numerous articles on these topics to NEXUS over the years and appeared at several NEXUS Conferences. Mutton's current research is on underground archaeology and ancient water technologies. Her latest book, Subterranean Realms: A Survey of Underground and Rock-Cut Structures in Ancient and Medieval
Times is available as an ebook via kazganymede@yahoo.com.au for USD13.95.</t>
  </si>
  <si>
    <t>Vol 22 - No. 4 - Towards_An_Economic_Reset_in_2015-16_Karen_Mutton_Nexus_magazine_Issue_Jun-Jul_2015.pdf</t>
  </si>
  <si>
    <t>https://avalonlibrary.net/Nexus_Magazine_articles/Vol%2022%20-%20No.%204%20-%20Towards_An_Economic_Reset_in_2015-16_Karen_Mutton_Nexus_magazine_Issue_Jun-Jul_2015.pdf</t>
  </si>
  <si>
    <t>Financial reset</t>
  </si>
  <si>
    <t>RESETF</t>
  </si>
  <si>
    <t>PAL.ECON.RESETF-MAGAZI-PDF-0000004-MUTTONNEXUS2015</t>
  </si>
  <si>
    <t>Original site source: https://nexusmagazine.com/product/nexus-vol-22-no-4/?v=79cba1185463</t>
  </si>
  <si>
    <t>Precognition</t>
  </si>
  <si>
    <t>PRECOG</t>
  </si>
  <si>
    <t>DVD: Deutsche Verteidigungs Dienst</t>
  </si>
  <si>
    <t>INTDVD</t>
  </si>
  <si>
    <t>PAL.MICO.INTDVD-MAGAZI-PDF-0000003-DVDGERMANNEXUS2015</t>
  </si>
  <si>
    <t xml:space="preserve">Author/s: Karen Mutton
Publication: Nexus Magazine
Title: Towards An Economic Reset in 2015-16?
Issue: Vol 22, No. 4 - page/s 29-35, and page/s 80
Date: June - July 2015
As the Super Shemitah year comes to a close, China is preparing to challenge the US dollar with a gold-backed yuan, currency wars are ruining economies while negative interest rates and bail-ins are threatening depositors and bond-holders.
</t>
  </si>
  <si>
    <t>Vol 22 - No. 5 - So_Much_More_Than_Nuclear_Weapons_Gordon_Duff_Nexus_magazine_Issue_Aug-Sep_2015.pdf</t>
  </si>
  <si>
    <t>https://avalonlibrary.net/Nexus_Magazine_articles/Vol%2022%20-%20No.%205%20-%20So_Much_More_Than_Nuclear_Weapons_Gordon_Duff_Nexus_magazine_Issue_Aug-Sep_2015.pdf</t>
  </si>
  <si>
    <t>Author/s: Gordon Duff
Publication: Nexus Magazine
Title: So much More Than Nuclear Weapons
Issue: Vol 22, No. 5 - page/s 15-18
Date: August - September 2015
A secret agency called the DVD, allegedly set up in Germany in the 1920s as a coalition between the US Bush family and the “Hitler Project”, has been associated with paedophile networks, nuclear weapons funding, the 9/11 attacks and high-level looting.
Veterans Today received an article published recently in Die Welt, written by Colonel Hans Rühle, former Head of Planning for Germany's Ministry of Defence. It was forwarded to us by a former IAEA (International Atomic Energy Agency) investigator, a nuclear physicist. What it had to say was both startling and wrought with dramatic implications. The title of the article, published in German, is "Hat Deutschland Israels Atomwaffen finanziert?" ["Has Germany Financed Israel's Nuclear Weapons?"]. This article is reprinted and edited with permission from Gordon Duff from his 3 May 2015 posting on the New Eastern Outlook website. The original article can be viewed at http://tinyurl.com/najmt4j</t>
  </si>
  <si>
    <t>Gordon Duff</t>
  </si>
  <si>
    <t>Gordon Duff is a Senior Editor and the Chairman of Veterans Today and is a regular contributor to the Moscow- based online magazine New Eastern Outlook. He is a Marine combat veteran of the Vietnam War. A disabled veteran, he has worked on veterans and PoW issues for decades. He is an accredited diplomat and is generally accepted as one of the top global intelligence specialists.</t>
  </si>
  <si>
    <t>Original site source: https://nexusmagazine.com/product/nexus-vol-22-no-5/?v=79cba1185463</t>
  </si>
  <si>
    <t>Social constructivism</t>
  </si>
  <si>
    <t>SOCCON</t>
  </si>
  <si>
    <t>PAL.TECH.RPASYS-MAGAZI-PDF-0000008-DRONESNEXUS2016</t>
  </si>
  <si>
    <t>Vol 23 - No. 2 - An_A-Z_of_Drones_in_the_News_in_2015_Chris_Cole_Nexus_magazine_Issue_Feb-Mar_2016.pdf</t>
  </si>
  <si>
    <t>https://avalonlibrary.net/Nexus_Magazine_articles/Vol%2023%20-%20No.%202%20-%20An_A-Z_of_Drones_in_the_News_in_2015_Chris_Cole_Nexus_magazine_Issue_Feb-Mar_2016.pdf</t>
  </si>
  <si>
    <t>MANU</t>
  </si>
  <si>
    <t>Manufacturing</t>
  </si>
  <si>
    <t>Classical scholarship</t>
  </si>
  <si>
    <t>SCHCLA</t>
  </si>
  <si>
    <t>Original site source: https://nexusmagazine.com/product/nexus-vol-23-no-2/?v=79cba1185463</t>
  </si>
  <si>
    <t>Chris Cole founded Drone Wars UK in May 2010 to undertake research, education and campaigning on the use of unmanned aerial vehicles (UAVs) and the wider issue of remote warfare. It is recognised as a credible and reliable source of information on drones and unmanned technology. Cole is the co-author of Convenient Killing: Armed Drones and the Playstation Mentality (2010). An extract from his report, “Drone Wars Briefing”, was published in NEXUS 19/03.  His article in this issue is an edited version of his three-part series “A–Z of Drones 2015”, which includes hyperlinks; part one is at http://tinyurl.com/j5hqgzw.</t>
  </si>
  <si>
    <t>Author/s: Chris Cole
Publication: Nexus Magazine
Title: An A-Z of Drones in the News in 2015
Issue: Vol 23, No. 2 - page/s 13-16
Date: February - March 2016 
The use of drones is increasing rapidly worldwide, and drone targeted-killings are also on the rise. Protests at drone bases and factories are becoming more common, while the public is being given scant information by politicians and military officials.</t>
  </si>
  <si>
    <t>Exoplanetology</t>
  </si>
  <si>
    <t>PLAEXO</t>
  </si>
  <si>
    <t>Planetary formation</t>
  </si>
  <si>
    <t>PLAFOR</t>
  </si>
  <si>
    <t>Astrometry</t>
  </si>
  <si>
    <t>ASTROM</t>
  </si>
  <si>
    <t>Astrogeology</t>
  </si>
  <si>
    <t>ASTROG</t>
  </si>
  <si>
    <t>Astronautics - Spaceflight</t>
  </si>
  <si>
    <t>ASTROS</t>
  </si>
  <si>
    <t>Astronautics</t>
  </si>
  <si>
    <t>PAL.ASTROS.SPACEX-MAGAZI-PDF-0000001-MOONBASENEXUS2016</t>
  </si>
  <si>
    <t>Space exploration</t>
  </si>
  <si>
    <t>Xenology</t>
  </si>
  <si>
    <t>XENO</t>
  </si>
  <si>
    <t>Author/s: Phil Kouts
Publication: Nexus Magazine
Title: Leaving Apollo's Legacy Behind
Issue: Vol 23, No. 4 - page/s 57-64, and page/s 81-82
Date: June - July 2016 
A Mars fly-by is actively promoted as a viable, practical goal, but NASA’s two systems for travelling beyond low Earth orbit are not sufficient even to “return” to the Moon. Agency insiders admit that an international collaborative effort is needed to solve human deep-space exploration problems.</t>
  </si>
  <si>
    <t>Phil Kouts</t>
  </si>
  <si>
    <t>Phil Kouts lives and works in New Zealand. He has a PhD in applied physics and gained considerable experience in applied research, working as a research fellow in universities in the UK and as an R&amp;D manager in private companies. He writes under a pseudonym to differentiate his professional occupation from his interests. His articles “Towards a Moon Base: Has Anything Been Learned from Apollo?” and “Is There Any Hope for a Moon Base?” were published in NEXUS 22/03 (April–May 2015) and 21/05 (August–September 2014) respectively</t>
  </si>
  <si>
    <t>Original site source: https://nexusmagazine.com/product/nexus-vol-23-no-4/?v=79cba1185463</t>
  </si>
  <si>
    <t>Vol 23 - No. 4 - Leaving_Apollos_Legacy_Behind_Phil_Kouts_Nexus_magazine_Issue_Jun-Jul_2016.pdf</t>
  </si>
  <si>
    <t>https://avalonlibrary.net/Nexus_Magazine_articles/Vol%2023%20-%20No.%204%20-%20Leaving_Apollos_Legacy_Behind_Phil_Kouts_Nexus_magazine_Issue_Jun-Jul_2016.pdf</t>
  </si>
  <si>
    <t>Peer Review process</t>
  </si>
  <si>
    <t>PAL.SCIE.PEEREV-MAGAZI-PDF-0000001-MURPHYNEXUS2018</t>
  </si>
  <si>
    <t>Brendan D. Murphy is the author of the critically acclaimed The Grand Illusion: A Synthesis of Science and Spirituality – Book 1, and co-founder of truthseeker website GlobalFreedomMovement.org. Previous articles from Brendan, "Junk DNA: Doorway to Transformation" and "The Promise of Energy Psychology Modalities," appeared in NEXUS 19/05 and 20/05 respectively. Brendan was also a speaker at the 2016 NEXUS Conference</t>
  </si>
  <si>
    <t>Author/s: Brendan D. Murphy
Publication: Nexus Magazine
Title: The Failure of Peer Review — Especially in Medicine
Issue: Vol 25, No. 4 - page/s 17-22, and page/s 83
Date: June - July 2018 
In recent years the defects in the peer review system have been the subject of a profusion of critical editorials and studies in the literature. It is high time that the world took heed of what the critics are saying, not least of all because of the medical and health ramifications. The notion of peer review has long occupied special territory in the world of science. However, investigation of suppressed innovations, inventions, treatments, cures, and so on, rapidly reveals that the peer review system is arguably better at one thing above all others: censorship.</t>
  </si>
  <si>
    <t>Original site source: https://nexusmagazine.com/product/nexus-vol-25-no-4/?v=79cba1185463</t>
  </si>
  <si>
    <t>Vol 25 - No. 4 - The_Failure_of_Peer_Review_Especially_in_Medicine_Brendan_D_Murphy_Nexus_magazine_Issue_Jun-Jul_2018.pdf</t>
  </si>
  <si>
    <t>https://avalonlibrary.net/Nexus_Magazine_articles/Vol%2025%20-%20No.%204%20-%20The_Failure_of_Peer_Review_Especially_in_Medicine_Brendan_D_Murphy_Nexus_magazine_Issue_Jun-Jul_2018.pdf</t>
  </si>
  <si>
    <t>Endocannabinoid System</t>
  </si>
  <si>
    <t>HEAECS</t>
  </si>
  <si>
    <t>Vol 26 - No. 3 - The_Endocannabinoid_System_Joseph_Mercola_Nexus_magazine_Issue_Apr-May_2019.pdf</t>
  </si>
  <si>
    <t>https://avalonlibrary.net/Nexus_Magazine_articles/Vol%2026%20-%20No.%203%20-%20The_Endocannabinoid_System_Joseph_Mercola_Nexus_magazine_Issue_Apr-May_2019.pdf</t>
  </si>
  <si>
    <t>Original site source: https://nexusmagazine.com/product/nexus-vol-26-no-3/?v=79cba1185463</t>
  </si>
  <si>
    <t>Joseph Mercola/Carl Germano</t>
  </si>
  <si>
    <t>Author/s: Dr Jospeh Mercola and Carl Germano
Publication: Nexus Magazine
Title: The Endocannabinoid System and the Important Role it Plays in Human Health
Issue: Vol 26, No. 3 - page/s 26-33
Date: April - May 2019 
The quoted text originates from an interview between Joseph Mercola and board - certified clinical nutritionist and expert on phytocannabinoids, Carl GermanoThe endocannabinoid system has an enormous influence throughout the human body. Hemp oil containing not only CBD but full-spectrum phytocannabinoids is necessary to support the body’s endocannabinoid system in healing a wide range of health problems</t>
  </si>
  <si>
    <t xml:space="preserve">Dr Joseph Mercola was trained by the conventional model. In his first years of private practice, he treated many symptoms with prescription drugs and was actually a paid speaker for the drug companies. But as he began to experience the failures of this model in his practice, he embraced natural medicine and has had an opportunity over the last thirty years to apply these time-tested approaches successfully with thousands of patients in his clinic. Over 15 years ago he founded Mercola.com to share his experiences with others. The site is the most visited natural health site in the world for the last seven years, with nearly two million subscribers. He's also written two New York Times bestselling books, and has had frequent appearances on national media including the Dr Oz show and major news channels. Read more at www.Mercola.com.
Carl Germano, CNS, CDN is a Board Certified Clinical Nutritionist, Vice President for Verdant Oasis and President of CGCI Consulting. He holds a master's degree in clinical nutrition from New York University and has over 35 years' experience as VP of product development for several of the largest vitamin supplement companies in the trade. Germano is a prolific author with several bestselling trade books including The Misled Athlete, Nature's Pain Killers, The Osteoporosis Solution, The Brain Wellness Plan and his most recent Road To Ananda: The Simple Illustrated Guide to the Endocannabinoid System. Visit his website at www.carlgermano.com.
</t>
  </si>
  <si>
    <t>PAL.HEAL.HEAECS-MAGAZI-PDF-0000004-MERCOLANEXUS2019</t>
  </si>
  <si>
    <t>Vaccine Debate</t>
  </si>
  <si>
    <t>VAXDEB</t>
  </si>
  <si>
    <t>PAL.MEDIC.VAXDEB-MAGAZI-PDF-0000003-KENDRICKNEXUS2019</t>
  </si>
  <si>
    <t>Original site source: https://nexusmagazine.com/product/nexus-vol-26-no-6/?v=79cba1185463</t>
  </si>
  <si>
    <t>Author/s: Dr Malcolm Kendrick
Publication: Nexus Magazine
Title: The Vaccination Debate
Issue: Vol 26, No. 6 - page/s 21-24
Date: October - November 2019 
A recent post on Dr Malcolm Kendrick’s blog discusses vaccination and questions why the scientific community is not prepared to even discuss—let alone genuinely address and investigate—issues that arise in relation to vaccine efficacy and immunity.</t>
  </si>
  <si>
    <t>Malcolm Kendrick</t>
  </si>
  <si>
    <t>A practising GP, Malcolm Kendrick's blog is his best effort at providing some balance to the increasingly strident healthcare lobby that seems intent on scaring everyone about almost everything. He is author of The Great Cholesterol Con: The Truth About What Really Causes Heart Disease and How to Avoid It (2008), Doctoring Data: How to Sort Out Medical Advice from Medical Nonsense (2015) and A Statin Nation: Damaging Millions in a Brave New Post-Health World” (2018).</t>
  </si>
  <si>
    <t>Vol 26 - No. 6 - The_Vaccination_Debate_Malcolm_Kendrick_Nexus_magazine_Issue_Oct-Nov_2019.pdf</t>
  </si>
  <si>
    <t>https://avalonlibrary.net/Nexus_Magazine_articles/Vol%2026%20-%20No.%206%20-%20The_Vaccination_Debate_Malcolm_Kendrick_Nexus_magazine_Issue_Oct-Nov_2019.pdf</t>
  </si>
  <si>
    <t>US DIA - United States Defence Intelligence Agency report</t>
  </si>
  <si>
    <t>Soy products</t>
  </si>
  <si>
    <t>SOYPRD</t>
  </si>
  <si>
    <t>PHOTOB</t>
  </si>
  <si>
    <t>Biophoton emission theory</t>
  </si>
  <si>
    <t>https://avalonlibrary.net/Nexus_Magazine_articles/Vol%2007%20-%20No.%203%20-%20Tragedy_and_Hype_The_Third_International_Soy_Symposium_S_Fallon_%2B_M_Enig_Nexus_magazine_Issue_Apr-May_2000.pdf</t>
  </si>
  <si>
    <t>https://avalonlibrary.net/Nexus_Magazine_articles/Vol%2008%20-%20No.%206%20-%20Healing_With_Coherent_Light_Christa_Muths_Nexus_magazine_Issue_Oct-Nov_2001.pdf</t>
  </si>
  <si>
    <t>Vol 07 - No. 3 - Tragedy_and_Hype_The_Third_International_Soy_Symposium_Nexus_magazine_Issue_Apr-May_2000.pdf</t>
  </si>
  <si>
    <t>Vol 08 - No. 6 - Healing_With_Coherent_Light_Christa_Muths_Nexus_magazine_Issue_Oct-Nov_2001.pdf</t>
  </si>
  <si>
    <t>PAL.FOOD.SOYPRD-MAGAZI-PDF-0000004-SOYPRODUCTSNEXUS2000</t>
  </si>
  <si>
    <t>PAL.HEAL.PHOTOB-MAGAZI-PDF-0000005-MUTHSNEXUS2001</t>
  </si>
  <si>
    <t>PAL.MEDIC.IATROI-MAGAZI-PDF-0000004-RANSOMNEXUS2002</t>
  </si>
  <si>
    <t>Sally Fallon/Mary Enig</t>
  </si>
  <si>
    <t>Author/s: Sally Fallon and Mary Enig, Ph.D
Publication: Nexus Magazine
Title: Tragedy and Hype: The Third International Soy Symposium
Issue: Vol 07, No. 3 - page/s 19-24, and page/s 85-86
Date: April - May 2000
Soy products are not a panacea for good health; rather, they contain antinutrients and toxins which inhibit the absorption of essential vitamins and minerals.</t>
  </si>
  <si>
    <t>Sally Fallon is the author of Nourishing Traditions: The Cookbook that Challenges Politically Correct Nutrition and the Diet Dictocrats (1999, 2nd edition, New Trends Publishing, tel +1 877 707 1776 or +1 219 268 2601) and President of the Weston A. Price Foundation, Washington, DC (www.WestonAPrice.org).
Mary G. Enig, PhD, is the author of Know Your Fats: The Complete Primer for Understanding the Nutrition of Fats, Oils and Cholesterol (2000, Bethesda Press, www.BethesdaPress.com), is President of the Maryland Nutritionists Association and Vice President of the
Weston A. Price Foundation, Washington, DC. 
The authors wish to thank Mike Fitzpatrick, PhD, and Valerie and Richard James for their help in preparing this article</t>
  </si>
  <si>
    <t>Original site source: https://nexusmagazine.com/product/nexus-vol-7-no-3/?v=79cba1185463</t>
  </si>
  <si>
    <t>Original site source: https://nexusmagazine.com/product/nexus-vol-8-no-6/?v=79cba1185463</t>
  </si>
  <si>
    <t>Original site source: https://nexusmagazine.com/product/nexus-vol-9-no-5/?v=79cba1185463</t>
  </si>
  <si>
    <t>Christa Muths, BSc., MA, MSc, NFSH, MIAC, is a member of the New York Academy of Science and the Scientific and Medical Network, UK, as well as the author of numerous arti cles and four books on holistic healing and energy therapy. Christa is an accredited spiritual teacher and healer, and in 1991 founded espacio, the International Centre for Holistic Studies. She is also the publisher/editor of espacio-time, a quarterly magazine dedicated to the integration of body, mind and spirit, covering science, medicine, philosophy and spiritu ality in theory as well as practice. espacio offers a range of accredited diploma courses in various holistic modalities including colour therapy.
For further information, visit the espacio-time website at www.espacio-time.com</t>
  </si>
  <si>
    <t>Christa Muths</t>
  </si>
  <si>
    <t>Author/s: Christa Muths, BSc, MA, MSc, NFSH, MIAC
Publication: Nexus Magazine
Title: Healing With Coherent Emissions of Light - Part 1 of 2
Issue: Vol 08, No. 6 - page/s 27-32
Date: October - November 2001
The knowledge that organic life absorbs light, stores it in the DNA and emits it at a specific frequency for controlling biological processes, has sparked a new healing revolution. According to the biophoton emission theory, the key to life and its biochemical and communication processes is Light. Biophoton emission must not be confused with thermal radiation or bioluminescence. The biophoton theory offers a model where life and all particles of a system relate to each other coherently and where they communicate with each other ... to produce the optimal condition for the entire system.
In the 1970s, the German biochemist Fritz-Albert Popp asked himself how it was possible that the high loss of cells in the body is always in balance by regenerating on the same timing. Our body is the greatest marvel of nature. Our heart beats 100,000 times every day, we take over 25,000 breaths a day, and every second 10 million cells die and are replaced by new ones. How is this exact timing possible?
Normal cells and tissue as well as biophotons resonate in specific wave patterns; tumour tissue, however, can be defined as having lost its inner coherent program.</t>
  </si>
  <si>
    <t>Author/s: Steven Ransom
Publication: Nexus Magazine
Title: Death by Doctoring - Part 1 of 2
Issue: Vol 09, No. 5 - page/s 23-28
Date: August - September 2002
Orthodox anticancer treatments like chemotherapy have dismal success records, yet medical practitioners still inflict them on
their patients and ignore the proven alternatives.
Extracted from his book Great News on Cancer in the 21st Century (Credence, 2002)</t>
  </si>
  <si>
    <t>Steven Ransom</t>
  </si>
  <si>
    <t>Steven Ransom is Research Director of UK-based Credence Publications, which investigates busi ness and governmental health fraud and provides unbiased, life-saving health information (see http://www.credence.org). He is the author of Plague, Pestilence and the Pursuit of Power: The Politics of Global Disease (Credence, 2001) and co-author (with Phillip Day) of World Without A I D S (Credence, 2000)</t>
  </si>
  <si>
    <t>https://avalonlibrary.net/Nexus_Magazine_articles/Vol%2009%20-%20No.%205%20-%20Death_by_Doctoring_Part_1_of_2_Steven_Ransom_Nexus_magazine_Issue_Aug-Sep_2002.pdf</t>
  </si>
  <si>
    <t>Vol 09 - No. 5 - Death_by_Doctoring_Part_1_of_2_Steven_Ransom_Nexus_magazine_Issue_Aug-Sep_2002.pdf</t>
  </si>
  <si>
    <t>Original site source: https://nexusmagazine.com/product/nexus-vol-9-no-6/?v=79cba1185463</t>
  </si>
  <si>
    <t>PAL.MEDIC.IATROI-MAGAZI-PDF-0000005-RANSOMNEXUS2002</t>
  </si>
  <si>
    <t>Vol 09 - No. 6 - Death_by_Doctoring_Part_2_of_2_Steven_Ransom_Nexus_magazine_Issue_Oct-Nov_2002.pdf</t>
  </si>
  <si>
    <t>https://avalonlibrary.net/Nexus_Magazine_articles/Vol%2009%20-%20No.%206%20-%20Death_by_Doctoring_Part_2_of_2_Steven_Ransom_Nexus_magazine_Issue_Oct-Nov_2002.pdf</t>
  </si>
  <si>
    <t>Inger Lorelei</t>
  </si>
  <si>
    <t>Author/s: Steven Ransom
Publication: Nexus Magazine
Title: Death by Doctoring - Part 2 of 2
Issue: Vol 09, No. 6 - page/s 33-37, and page/s 83
Date: October - November 2002
Vitamins C and B17 (also known as laetrile) have a history of success in cancer prevention and treatment, and a history of
suppression by the medical orthodoxy
Extracted from his book Great News on Cancer in the 21st Century (Credence, 2002)</t>
  </si>
  <si>
    <t xml:space="preserve">Author/s: Inger Lorelei
Publication: Nexus Magazine
Title: Incandescent light: the healthier alternative? - Part 1 of 2
Issue: Vol 10, No. 3 - page/s 35-40
Date: April - May 2003
The fact that incandescent light matches natural sunlight much better than any other types of lighting seems to support a small body of scientific and anecdotal evidence that it is the healthier option. The only artificial light sources that reproduce all the wavelengths of the visible spectrum are the incandescent bulb and the halogen lamp.
</t>
  </si>
  <si>
    <t>Inger Lorelei was born in 1961 in Sweden, where she still lives. She has trained and worked as a personal colour consultant and also as an interior design colour consultant, having studied colour and lighting at the Scandinavian Colour Institute in Stockholm. She has created her own Harmonious Colour Combination System and used it with much success. Though currently retired, she spends her time researching and writing about her favourite topics</t>
  </si>
  <si>
    <t>Incandescent light</t>
  </si>
  <si>
    <t>LIGHTI</t>
  </si>
  <si>
    <t>https://avalonlibrary.net/Nexus_Magazine_articles/Vol%2010%20-%20No.%203%20-%20Incandescent_light_the_healthier_alternative_Part_1_of_2_Inger_Lorelei_Nexus_magazine_Issue_Apr-May_2003.pdf</t>
  </si>
  <si>
    <t>Vol 10 - No. 3 - Incandescent_light_the_healthier_alternative_Part_1_of_2_Inger_Lorelei_Nexus_magazine_Issue_Apr-May_2003.pdf</t>
  </si>
  <si>
    <t>PAL.HEAL.LIGHTI-MAGAZI-PDF-0000006-LORELEINEXUS2003</t>
  </si>
  <si>
    <t>ENVS</t>
  </si>
  <si>
    <t>PAL.ENVS.TRABIO-MAGAZI-PDF-0000001-BIBERIANNEXUS2021</t>
  </si>
  <si>
    <t>PAL.ENVS.ECOHEA-MAGAZI-PDF-0000002-FREDERICKSNEXUS2022</t>
  </si>
  <si>
    <t>PAL.ENVT.HYDRAF-MAGAZI-PDF-0000001-ENGDAHLNEXUS2013</t>
  </si>
  <si>
    <t>RESVAX</t>
  </si>
  <si>
    <t>Vaccine research</t>
  </si>
  <si>
    <t>Transfusion</t>
  </si>
  <si>
    <t>TRANSF</t>
  </si>
  <si>
    <t>Dianne Jacobs Thompson is a graduate of what is now Western Washington State University with a degree in art in 1976, after which she gained teaching credentials in art with a journalism endorsement from Central Washington State University. She has taught public school part time on and off for the last two decades and since 1981 has been doing research and writing about alternative medicine</t>
  </si>
  <si>
    <t>Dianne Jacobs Thompson</t>
  </si>
  <si>
    <t>Vol 13 - No. 6 - Seawater_A_Safe_Blood_Plasma_Substitute_Dianne_Jacobs_Thompson_Nexus_magazine_Issue_Oct-Nov_2006.pdf</t>
  </si>
  <si>
    <t>PAL.HEAL.TRANSF-MAGAZI-PDF-0000007-SEAWATERNEXUS2006</t>
  </si>
  <si>
    <t>https://avalonlibrary.net/Nexus_Magazine_articles/Vol%2013%20-%20No.%206%20-%20Seawater_A_Safe_Blood_Plasma_Substitute_Dianne_Jacobs_Thompson_Nexus_magazine_Issue_Oct-Nov_2006.pdf</t>
  </si>
  <si>
    <t>Author/s: Dianne Jacobs Thompson
Publication: Nexus Magazine
Title: Seawater - A Safe Blood Plasma Substitute?
Issue: Vol 13, No. 6 - page/s 19-22
Date: October - November 2006
Diluted seawater was shown over a century ago to serve as a blood tranfusion alternative in animal tests, but no human trials have ever been conducted.</t>
  </si>
  <si>
    <t>Electro-Scanning Method (ESM)</t>
  </si>
  <si>
    <t>ESM</t>
  </si>
  <si>
    <t>Bioenergetics</t>
  </si>
  <si>
    <t>BIOENE</t>
  </si>
  <si>
    <t>PAL.BIOL.BIOENE-MAGAZI-PDF-0000003-OLDFIELDNEXUS2007</t>
  </si>
  <si>
    <t>https://avalonlibrary.net/Nexus_Magazine_articles/Vol%2014%20-%20No.%203%20-%20Harry_Oldfield_Amazing_Imaging_Technologies_Evy_King_Nexus_magazine_Issue_Apr-May_2007.pdf</t>
  </si>
  <si>
    <t>Vol 14 - No. 3 - Harry_Oldfield_Amazing_Imaging_Technologies_Evy_King_Nexus_magazine_Issue_Apr-May_2007.pdf</t>
  </si>
  <si>
    <t>Evy King</t>
  </si>
  <si>
    <t>Author/s: Evy King
Publication: Nexus Magazine
Title: Harold Oldfield's Amazing Imaging Technologies
Issue: Vol 14, No. 3 - page/s 33-37, and page/s 78
Date: April - May 2007
The revolutionary imaging systems developed by biologist Dr Harry Oldfield offer practitioners a means of seeing the condition of a patient's bio-energetic field prior to diagnosis and treatment.
In 2006, the International Society for the Study of Subtle Energies and Energy Medicine (ISSSEEM) awarded Dr Harry Oldfield The Alyce and Elmer Green Award for Innovation for his work, noting that it "allows us to experience our multidimensional existence through his extraordinary images". Harry Oldfield, British biologist turned energy-field researcher, developed his imaging system, Polycontrast Interference Photography (PIP), in the 1980s. He perfected this application after many years of research into Kirlian photography, which captures changing patterns of light energy emanating from all living things (including humans, animals and plants) and even from crystals.
Harry Oldfield then developed a technique that he called the Electro-Scanning Method, or ESM, after observing while working with Kirlian photography that sound and radio frequencies, as well as light, emanated from the subjects. He decided that there must be information about the subjects in these as well as in the light frequencies. By lowering the voltage and increasing the frequency, he was able to introduce recognisable signals into the whole body of a human or an animal (or certain other objects). Measurements of the energy field taken at many locations enables the build-up of an image in th ree dimensions (and effectively real time), rather like the sonar image built up to show the ocean floor. Kirlian photography is limited to giving a two-dimensional view, but ESM is able to give 3D numerical information in decibel levels about a subject's energy field, both at the surface and at a short distance.</t>
  </si>
  <si>
    <t>In the production of this article Evy King drew upon Diana Holland's article "Harry Oldfield and his invisible universe" first published in the December 1999 edition of Share International</t>
  </si>
  <si>
    <t>PLACEB</t>
  </si>
  <si>
    <t>Placebo effect</t>
  </si>
  <si>
    <t>PAL.PSYC.PLACEB-MAGAZI-PDF-0000002-PLACEBONEXUS2007</t>
  </si>
  <si>
    <t>Vol 14 - No. 4 - The_Placebo_Effect_Peter_Argurio_Nexus_magazine_Issue_Jun-Jul_2007.pdf</t>
  </si>
  <si>
    <t>https://avalonlibrary.net/Nexus_Magazine_articles/Vol%2014%20-%20No.%204%20-%20The_Placebo_Effect_Peter_Argurio_Nexus_magazine_Issue_Jun-Jul_2007.pdf</t>
  </si>
  <si>
    <t>Peter Argurio</t>
  </si>
  <si>
    <t xml:space="preserve">Peter Arguriou was born in Greece in the summer of 1973. He studied medicine at the University of Athens Medical School, but left disappointed by the mechanistic perceptions governing medicine. Later, he briefly studied classical homoeopathy at the Aegean University under Alternative Nobel Prize winner George Vithoulkas. He writes for the Greek press and is the author of eight books (fiction, science fiction, poetry—most of them still unpublished). He is a member of the Hellenic MENSA </t>
  </si>
  <si>
    <t>Author/s: Peter Arguriou
Publication: Nexus Magazine
Title: The Placebo Effect: A Triumph of Mind Over Body
Issue: Vol 14, No. 4 - page/s 27-30
Date: June - July 2007
A growing body of research reveals not just psychological and perceptual components to the placebo effect but also a biochemical substrate to the mechanism. Positive or negative thinking seems to be a decisive risk factor for every treatment, perhaps even more important than medical intervention.
The placebo effect has been frequently abused by health professionals to denote and stigmatise a fraud or fallacy. Alternative therapies have often been characterised as merely placebos. But the placebo effect is not a fraudulent, useless or malevolent phenomenon. It occurs independently of the intentions of charlatans or health professionals. It is a spontaneous, authentic and very factual phenomenon that refers to well-observed but uninterpreted and contingent therapies or health improvements that occur in the absence of an active chemical/pharmacological substance. Make-believe drugs—drugs that carry no active chemical substances—often act as the real drugs and provoke therapeutic effects when administered to patients.</t>
  </si>
  <si>
    <t>Anti-fungal therapy</t>
  </si>
  <si>
    <t>ANTIFU</t>
  </si>
  <si>
    <t>PAL.HEAL.ANTIFU-MAGAZI-PDF-0000008-CANDIDANEXUS2007</t>
  </si>
  <si>
    <t>Vol 14 - No. 5 - Is_the_Cause_of_Cancer_a_Common_Fungus_Tullio_Simoncini_Nexus_magazine_Issue_Aug-Sep_2007.pdf</t>
  </si>
  <si>
    <t>https://avalonlibrary.net/Nexus_Magazine_articles/Vol%2014%20-%20No.%205%20-%20Is_the_Cause_of_Cancer_a_Common_Fungus_Tullio_Simoncini_Nexus_magazine_Issue_Aug-Sep_2007.pdf</t>
  </si>
  <si>
    <t>Tullio Simoncini</t>
  </si>
  <si>
    <t>Author/s: Dr Tullio Simoncini
Publication: Nexus Magazine
Title: Is the Cause of Cancer a Common Fungus?
Issue: Vol 14, No. 5 - page/s 27-33
Date: August - September 2007
According to this hypothesis based on years of scientific and clinical research, the cause of cancer is infection by a common fungus, Candida albicans. The good news is that it can be treated with a powerful antifungal agent that can't be patented. 
Cancer doesn't depend on mysterious causes (genetic, immunological or auto-immunological, as the official oncology proposes), but it results from a simple fungal infection whose destroying power in the deep tissues is actually underestimated. The present work is based on the conviction, supported by many years of observations, comparisons and experiences, that the necessary and sufficient cause of the tumour is to be sought in the vast world of the fungi, the most adaptable, aggressive and evolved micro-organisms known in nature.</t>
  </si>
  <si>
    <t xml:space="preserve">Based in Rome, Italy, Dr Tullio Simoncini is a medical doctor and surgeon specialising in oncology, diabetology and metabolic disorders. He is also a Doctor of Philosophy. </t>
  </si>
  <si>
    <t>Psychic healing</t>
  </si>
  <si>
    <t>PSYCHH</t>
  </si>
  <si>
    <t>Vol 14 - No. 6 - The_Extraordinary_Story_of_Healer_Alfons_Ven_Part_1_of_2_Willem_de_Ridder_Nexus_magazine_Issue_Oct-Nov_2007.pdf</t>
  </si>
  <si>
    <t>PAL.PPSY.PSYCHH-MAGAZI-PDF-0000005-ALFONSVENNEXUS2007</t>
  </si>
  <si>
    <t>https://avalonlibrary.net/Nexus_Magazine_articles/Vol%2014%20-%20No.%206%20-%20The_Extraordinary_Story_of_Healer_Alfons_Ven_Part_1_of_2_Willem_de_Ridder_Nexus_magazine_Issue_Oct-Nov_2007.pdf</t>
  </si>
  <si>
    <t>Willem de Ridder</t>
  </si>
  <si>
    <t>Author/s: Willem de Ridder
Publication: Nexus Magazine
Title: The Extraordinary Story of Healer Alfons Ven - Part 1 of 2
Issue: Vol 14, No. 6 - page/s 17-22, and page/s 78
Date: October - November 2007
1996 interview with Alfons Ven by Willem de Ridder.
Belgian engineer turned homoeopath and alchemist Alfons Ven describes the journey that led him to discover that the invisible spirit world controls the visible physical world.</t>
  </si>
  <si>
    <t>PAL.PPSY.PSYCHH-MAGAZI-PDF-0000006-ALFONSVENNEXUS2008</t>
  </si>
  <si>
    <t xml:space="preserve">Alfons Ven was born in 1939 in Belgium. He is president of the non profit Evolution Vision Foundation in The Netherlands which he founded in 1996. He maintains that everything that emanates from the invisible is controlled according to "the 12 aspects": sound, space, fire, light, elements, matter, organisms, plants, animals, men, communication, order. He has developed his insights into a "cybernetic" health and lifestyle system, incorporating his 28-day "Ven-Cure" program. 
Willem de Ridder is a renowned Dutch multimedia artist, storyteller and radio broadcaster. He recorded this interview with Alfons Ven in 1996. </t>
  </si>
  <si>
    <t>https://avalonlibrary.net/Nexus_Magazine_articles/Vol%2015%20-%20No.%201%20-%20The_Extraordinary_Story_of_Healer_Alfons_Ven_Part_2_of_2_Willem_de_Ridder_Nexus_magazine_Issue_Dec-Jan_2008.pdf</t>
  </si>
  <si>
    <t>Vol 15 - No. 1 - The_Extraordinary_Story_of_Healer_Alfons_Ven_Part_2_of_2_Willem_de_Ridder_Nexus_magazine_Issue_Dec-Jan_2008.pdf</t>
  </si>
  <si>
    <t>Author/s: Willem de Ridder
Publication: Nexus Magazine
Title: The Extraordinary Story of Healer Alfons Ven - Part 2 of 2
Issue: Vol 15, No. 1 - page/s 33-38, and page/s 78-79
Date: December 2007 - January 2008
1996 interview with Alfons Ven by Willem de Ridder.
Belgian engineer turned homoeopath and alchemist Alfons Ven describes the journey that led him to discover that the invisible spirit world controls the visible physical world.</t>
  </si>
  <si>
    <t>PAL.HEAL.PETFOO-MAGAZI-PDF-0000009-PETFOODNEXUS2007</t>
  </si>
  <si>
    <t>Pet Food</t>
  </si>
  <si>
    <t>https://avalonlibrary.net/Nexus_Magazine_articles/Vol%2014%20-%20No.%206%20-%20Junk_Pet_Food_and_the_Damage_Done_Tom_Lonsdale_Nexus_magazine_Issue_Oct-Nov_2007.pdf</t>
  </si>
  <si>
    <t>Vol 14 - No. 6 - Junk_Pet_Food_and_the_Damage_Done_Tom_Lonsdale_Nexus_magazine_Issue_Oct-Nov_2007.pdf</t>
  </si>
  <si>
    <t>Tom Lonsdale</t>
  </si>
  <si>
    <t>Veterinarian and author Dr Tom Lonsdale, BVetMed, MRCVS, graduated from the Royal Veterinary College, University of London, in 1972. In the 1980s he became aware of the dietary disease epidemics affecting the animals under his care. Since 1991, Dr Lonsdale has campaigned to
bring the information to public attention. In 2001, his landmark book Raw Meaty Bones: Promote Health was published (reviewed in NEXUS 12/03), followed in 2005 by Work Wonders: Feed Your Dog Raw Meaty Bones (reviewed in 13/04)</t>
  </si>
  <si>
    <t>Author/s:  Dr Tom Lonsdale, BVetMed, MRCVS
Publication: Nexus Magazine
Title: Junk Pet Food and the Damage Done
Issue: Vol 14, No. 6 - page/s 31-35
Date: October - November 2007
Dogs, cats and ferrets fed a regular diet of processed food suffer from a range of cruel and debilitating diseases. Pet owners can improve their pets' health by feeding them a natural, chewy diet primarily of whole raw carcasses or at least raw meaty
bones.</t>
  </si>
  <si>
    <t>PAL.HEAL.HEAMMS-MAGAZI-PDF-0000010-HUMBLEMMSNEXUS2008</t>
  </si>
  <si>
    <t>Vol 15 - No. 2 - A_Miracle_Treatment_for_Malaria_and_Other_Diseases_Jim_Humble_Nexus_magazine_Issue_Feb-Mar_2008.pdf</t>
  </si>
  <si>
    <t>https://avalonlibrary.net/Nexus_Magazine_articles/Vol%2015%20-%20No.%202%20-%20A_Miracle_Treatment_for_Malaria_and_Other_Diseases_Jim_Humble_Nexus_magazine_Issue_Feb-Mar_2008.pdf</t>
  </si>
  <si>
    <t>Jim Humble</t>
  </si>
  <si>
    <t>Jim Humble has written a book, Breakthrough: The Miracle Mineral Supplement of the 21st Century – Parts I and II, available from his website http://www.miraclemineral.org (Part I, 2nd edition, can be downloaded as a PDF for free). We recommend that readers visit this website, obtain a copy and become familiar with the additional information that Jim provides about chlorine dioxide as well as the use of his MMS and his treatment protocols</t>
  </si>
  <si>
    <t xml:space="preserve">Author/s:  Jim V. Humble
Publication: Nexus Magazine
Title: A Miracle Treatment for Malaria and Other Diseases
Issue: Vol 15, No. 2 - page/s 19-24
Date: February - March 2008
While investigating the chemistry and healing properties of stabilised oxygen, this research engineer developed a simple
formula that can overcome the symptoms of malaria in only a few hours and is already being used successfully in Africa.
This is the story of the discovery and development of possibly the most amazing enhancement for the immune system yet discovered. In my book Brakthrough: The Miracle Mineral Supplement of the 21st Century (Part I is available free online at http://www.miraclemineral.org), I have provided complete details on how to make the supplement in your kitchen, with most of the ingredients bought off the shelf. It is entirely possible that you will save someone's life or your own. Because the Miracle Mineral Supplement (MMS) functions as a supercharger to the immune system, it is not meant for the treatment of any particular disease, but rather it is meant to improve the immune system to the point of overcoming many diseases, frequently in less than 24 hours. For example, one of the main killers of mankind in the world today, malaria, is usually overcome by this supplement in just four hours. This has been proven through clinical trials in Malawi, eastern Africa, where in killing the malaria parasite in the body there was not a single failure. More than 75,000 malaria victims have taken the supplement and are now back at work and living productive lives. After taking the supplement, AIDS patients are often disease free in three days, and other diseases and conditions simply disappear. </t>
  </si>
  <si>
    <t>Nanotechnology</t>
  </si>
  <si>
    <t>NANOTC</t>
  </si>
  <si>
    <t>PAL.FOOD.NANOTC-MAGAZI-PDF-0000005-NANOTECHNEXUS2009</t>
  </si>
  <si>
    <t>Vol 16 - No. 1 - Nanotechnology_The_New_Threat_to_Food_Nexus_G_Miller_+_S_Kinnear_Nexus_magazine_Issue_Dec-Jan_2009.pdf</t>
  </si>
  <si>
    <t>https://avalonlibrary.net/Nexus_Magazine_articles/Vol%2016%20-%20No.%201%20-%20Nanotechnology_The_New_Threat_to_Food_G_Miller_%2B_S_Kinnear_Nexus_magazine_Issue_Dec-Jan_2009.pdf</t>
  </si>
  <si>
    <t>Georgia Miller/Scott Kinnear</t>
  </si>
  <si>
    <t>Original site source: https://nexusmagazine.com/product/nexus-vol-16-no-1/?v=79cba1185463</t>
  </si>
  <si>
    <t>This paper was originally published in Clean Food Organic, vol. 4, May 2007, and is available at http://nano.foe.org.au/node/198. A 73-page report, "Out of the Laboratory and on to our Plates: Nanotechnology in Food and Agriculture", written in March 2008 by Georgia Miller and Dr Rye Senjen of the Friends of the Earth Australia Nanotechnology Project, is available as a PDF from web page http://nano.foe.org/au.node/226. A 12-page summary of this report is available at web page http://nano.foe.org.au/node/233. For more
information on nanotechnology and the Friends of the Earth Australia Nanotechnology Project, visit the website http://nano.foe.org.au/
Georgia Miller is coordinator of the Friends of the Earth Nanotechnology Project, Australia. 
Scott Kinnear is a board member of Biological Farmers of Australia and the owner of Organic Wholefoods, based in Melbourne, Australia</t>
  </si>
  <si>
    <t>Author/s:  Georgia Miller and Scott Kinnear
Publication: Nexus Magazine
Title: Nanotechnology The New_Threat to Food
Issue: Vol 16, No. 1 - page/s 37-40
Date: December 2008 - January 2009
Hundreds of foods on the supermarket shelves may now contain untested and unlabelled nanotechnology ingredients, yet consumers are none the wiser.
Nanotechnology is a powerful new technology for taking apart and reconstructing nature at the atomic and molecular levels. Nanotechnology embodies the dream that scientists can remake the world from the atom up, using atomic-level manipulation to transform and construct a wide range of new materials, devices, living organisms and technological systems. Nanotechnology and nanoscience involve the study of phenomena and materials and the manipulation of structures, devices and systems that exist at the nanoscale, i.e., less than 100 nanometres (nm) in size.</t>
  </si>
  <si>
    <t>PAL.HEAL.MEDNAT-MAGAZI-PDF-0000011-CORDYCEPSNEXUS2009</t>
  </si>
  <si>
    <t>Richard Alan Miller</t>
  </si>
  <si>
    <t>Richard Alan Miller is a physicist, herbalist as well as an expert in growing and marketing botanicals. He set up his own production and marketing company, Northwest Botanicals (1212 SW 5th Street, Grants Pass, Oregon 97526, USA).
He is the author of diverse papers and books on metaphysics, parapsychology and alternative agriculture</t>
  </si>
  <si>
    <t>Author/s: Richard Alan Miller
Publication: Nexus Magazine
Title: The Cordyceps Sinensis Medicinal Mushroom
Issue: Vol 16, No. 3 - page/s 23-28
Date: April - May 2009
Modern scientific studies have confirmed and expanded on the findings of traditional Chinese medicine, that the Cordyceps fungus has a multitude of health benefits and can treat a wide range of illnesses.
Since the dawn of shamanic healing over 50,000 years ago, mankind has searched for healing ingredients to concoct the ultimate
panacea — a cure-all. One of the most sought-after ingredients was Cordyceps, a substance so revered that it was exclusively reserved for use by royalty in ancient China. Chemical analyses have shown that its allegedly remarkable properties are much more than superstition or mere folklore.  Cordyceps sinensis is a new generation of mushroom being used by the pharmaceutical industry and also as a dietary supplement amongst more informed consumers seeking alternatives to the more conventional treatments for cancer and AIDS as well as a wide range of other health and immune system issues. Cordyceps is considered a "food" by the US Food and Drug Administration (FDA) and is classified as "generally recognized as safe" (GRAS). A growing number of researchers now consider it to be a "superfood" that can be included in almost every diet.
The best-known medicinal action of Cordyceps sinensis is the increase of physical stamina. Cordycepin is very effective against all sorts of bacteria that have developed resistance to other antibiotics. Cordyceps has been shown to improve the internal balance mechanism, thus making the utilisation of oxygen more efficient.</t>
  </si>
  <si>
    <t>https://avalonlibrary.net/Nexus_Magazine_articles/Vol%2016%20-%20No.%203%20-%20The_Cordyceps_Sinensis_Medicinal_Mushroom_Richard_A_Miller_Nexus_magazine_Issue_Apr-May_2009.pdf</t>
  </si>
  <si>
    <t>Vol 16 - No. 3 - The_Cordyceps_Sinensis_Medicinal_Mushroom_Richard_A_Miller_Nexus_magazine_Issue_Apr-May_2009.pdf</t>
  </si>
  <si>
    <t>PAL.HEAL.HEAMMS-MAGAZI-PDF-0000012-LASTMMSNEXUS2009</t>
  </si>
  <si>
    <t>Vol 16 - No. 4 - Miracle_Mineral_Supplement_An_Integrated_Therapy_Walter_Last_Nexus_magazine_Issue_Jun-Jul_2009.pdf</t>
  </si>
  <si>
    <t>https://avalonlibrary.net/Nexus_Magazine_articles/Vol%2016%20-%20No.%204%20-%20Miracle_Mineral_Supplement_An_Integrated_Therapy_Walter_Last_Nexus_magazine_Issue_Jun-Jul_2009.pdf</t>
  </si>
  <si>
    <t>Author/s: Walter Last
Publication: Nexus Magazine
Title: Miracle Mineral Supplement - An Integrated Therapy
Issue: Vol 16, No. 4 - page/s 27-32
Date: June - July 2009
Acidified sodium chlorite is a powerful antimicrobial that can reverse cases of malaria, blood poisoning and even cancer, but it is best used in conjunction with other natural therapies that strike the correct balance between oxidants and antioxidants. This method has been used in the successful treatment of malaria, blood poisoning and other acute infections. It commonly clears the condition in one hit. 
Even one drop of acidified MMS would have caused a high peak concentration of chlorine dioxide in the blood vessels, apparently enough to penetrate the calcified barrier of some nanobacteria.</t>
  </si>
  <si>
    <t>Artificial sweeteners</t>
  </si>
  <si>
    <t>SWEETA</t>
  </si>
  <si>
    <t>https://avalonlibrary.net/Nexus_Magazine_articles/Vol%2017%20-%20No.%203%20-%20The_Health_Risks_from_Corn_and_Agave_Sweeteners_S_Fallon_%2B_R_Nagel_Nexus_magazine_Issue_Apr-May_2010.pdf</t>
  </si>
  <si>
    <t>Vol 17 - No. 3 - The_Health_Risks_from_Corn_and_Agave_Sweeteners_S_Fallon_+_R_Nagel_Nexus_magazine_Issue_Apr-May_2010.pdf</t>
  </si>
  <si>
    <t>Sally Fallon/Ramiel Nagel</t>
  </si>
  <si>
    <t>Author/s: Sally Fallon Morell and Ramiel Nagel
Publication: Nexus Magazine
Title: The Health Risks from Corn and Agave Sweeteners
Issue: Vol 17, No. 3 - page/s 11-14, and page/s 79
Date: April - May 2010
Recent studies show that refined sweeteners like high fructose corn syrup and agave "nectar" are neither safe nor natural alternatives to
ordinary sugar and are more damaging to your health. The authors are grateful for the information provided by Russ Bianchi, Managing
Director and CEO of Adept Solutions, Inc., a global product creation, development, conversion and stabilisation company based
in Soquel, California, USA. This article first appeared in the Spring 2009 edition of Wise Traditions in Food, Farming, and the Healing Arts, the quarterly magazine of The Weston A. Price Foundation.</t>
  </si>
  <si>
    <t>Sally Fallon Morell is the author of Nourishing Traditions: The Cookbook that Challenges Politically Correct Nutrition and the Diet Dictocrats (with Mary G. Enig, PhD), a guide to traditional foods with a startling message: animal fats and cholesterol are not
villains but vital factors in the diet, necessary for normal growth, proper function of the brain and nervous system, protection from
disease and optimum energy levels. She joined forces with Dr Enig again to write Eat Fat, Lose Fat, and has authored numerous articles on the subject of diet and health (including with Dr Enig in NEXUS 6/01-02, 7/03 and 9/05)
Ramiel Nagel is a father who cares about the way we affect each other, our children and our planet through our lifestyle choices.
His health background is in hands-on energy healing, Hatha and Bhakti yoga, and Pathwork. He is the author of several website health resources: www.healingourchildren.net, www.preconceptionhealth.org, www.curetoothdecay.com and www.yourreturn.org</t>
  </si>
  <si>
    <t>Original site source: https://nexusmagazine.com/product/nexus-vol-17-no-3/?v=79cba1185463</t>
  </si>
  <si>
    <t>PAL.FOOD.SWEETA-MAGAZI-PDF-0000006-SWEETENERSNEXUS2010</t>
  </si>
  <si>
    <t>PAL.HEAL.BORAX-MAGAZI-PDF-0000013-LASTBORAXNEXUS2012</t>
  </si>
  <si>
    <t>Original site source: https://nexusmagazine.com/product/nexus-vol-19-no-4/?v=79cba1185463</t>
  </si>
  <si>
    <t>Walter Last has written numerous health-related journal articles as well as several books, including Heal Yourself and Healing Foods (Penguin). Walter Last is a retired biochemist, research chemist, nutritionist and natural therapist based in Australia.</t>
  </si>
  <si>
    <t>Vol 19 - No. 4 - The_Borax_Conspiracy_Walter_Last_Nexus_magazine_Issue_Jun-Jul_2012.pdf</t>
  </si>
  <si>
    <t>Author/s: Walter Last
Publication: Nexus Magazine
Title: The Borax Conspiracy
Issue: Vol 19, No. 4 - page/s 29-34, and page/s 79
Date: June - July 2012
Borax, a naturally occurring mineral and a source of the essential element boron, is an inexpensive and effective antiseptic, antifungal and insecticidal treatment, but it’s now being outlawed by Big Pharma and health authorities worldwide.
Mined borax is the source of other manufactured boron compounds. The main deposits are in Turkey and California. The chemical name is sodium (or disodium) tetraborate decahydrate (or, simply, sodium borate), meaning that it contains four atoms of boron combined with two sodium atoms and 10 molecules (or sometimes less) of crystallisation water. Borax is the sodium salt of the weak boric acid. In solution, borax is strongly alkaline. When ingested, it reacts with hydrochloric acid in the stomach to form boric acid and sodium chloride. The boron content of borax is 11.3 per cent, while for boric acid it is 50 per cent higher. Ingested boron compounds are rapidly and nearly completely excreted with the urine. Formerly, boric acid was widely used as a food preservative but is now banned in most countries.
Borax and boric acid have basically the same health effects with good antiseptic, antifungal and antiviral properties but only mild antibacterial action. Boron is essential for the integrity and function of cell walls and for the way signals are transmitted across membranes. Boron is distributed throughout the body, with the highest concentration in the parathyroid glands followed by bones and dental enamel. It is essential for healthy bone and joint function, regulating the absorption and metabolism of calcium, magnesium and phosphorus through its influence on the parathyroid glands. With this, boron is to the parathyroids what iodine is to the thyroid</t>
  </si>
  <si>
    <t>https://avalonlibrary.net/Nexus_Magazine_articles/Vol%2019%20-%20No.%204%20-%20The_Borax_Conspiracy_Walter_Last_Nexus_magazine_Issue_Jun-Jul_2012.pdf</t>
  </si>
  <si>
    <t>Stomach acid</t>
  </si>
  <si>
    <t>ACIDST</t>
  </si>
  <si>
    <t>PAL.HEAL.ACIDST-MAGAZI-PDF-0000014-HOLLINGSWORTHNEXUS2012</t>
  </si>
  <si>
    <t>Vol 19 - No. 5 - Why_Stomach_Acid_is_Essential_for_Our_Health_Elaine_Hollingsworth_Nexus_magazine_Issue_Aug-Sep_2012.pdf</t>
  </si>
  <si>
    <t>https://avalonlibrary.net/Nexus_Magazine_articles/Vol%2019%20-%20No.%205%20-%20Why_Stomach_Acid_is_Essential_for_Our_Health_Elaine_Hollingsworth_Nexus_magazine_Issue_Aug-Sep_2012.pdf</t>
  </si>
  <si>
    <t>Elaine Hollingsworth</t>
  </si>
  <si>
    <t>Elaine Hollingsworth is Director of Hippocrates Health Centre of Australia, located on the Gold Coast, Queensland. A former Hollywood film and TV actress under the stage name Sara Shane, she has been a health crusader since the early 1950s.  Elaine’s article “Iodine:  The Perfect Panacea”, published in NEXUS 19/03, was extracted from her book Take Control of Your Health and Escape the Sickness Industry (Empowerment Press, 2012, 12th edition; see reviews in NEXUS 8/02 and 15/01)</t>
  </si>
  <si>
    <t>Author/s: Elaine Hollingsworth
Publication: Nexus Magazine
Title: Why Stomach Acid is Essential for Our Health
Issue: Vol 19, No. 5 - page/s 33-37, and page/s 80
Date: August - September 2012
A lack of stomach acid can cause indigestion, malabsorption, bloating and ultimately degenerative diseases, acute and chronic infections and even cancer.  Fortunately, this deficiency can be overcome with a simple hydrochloric acid treatment. Nature didn't put acid into our stomachs so the drug companies could earn billions suppressing it. Nature put it there for a compelling reason:  it is absolutely necessary for health. Our stomach acid is so strong that it can reduce the toughest steak into meat soup in about an hour. Imagine what happens to that steak when it hits an acid-deficient stomach: indigestion, malabsorption, and sometimes unpleasant and antisocial symptoms such as bloating, burning, gas and belching—not because of too much acid, but because of too little. Because there are few warning symptoms, malabsorption can occur over many years, leading to slow starvation. This results in crumbling bones, degenerative diseases, acute and chronic  infections caused by germs that are easily killed by normal stomach acid, and cancer.
Extracted and edited from chapter 3 of her book "Take Control of Your Health and Escape the Sickness Industry"</t>
  </si>
  <si>
    <t>Apnoea</t>
  </si>
  <si>
    <t>APNOEA</t>
  </si>
  <si>
    <t>PAL.HEAL.APNOEA-MAGAZI-PDF-0000015-ROCHLITZNEXUS2013</t>
  </si>
  <si>
    <t>Sleep Apnoea</t>
  </si>
  <si>
    <t>Vol 20 - No. 1 - Sleep_Apnoea_A_Cause_of_Heart_Disease_and_Cancer_Steven_Rochlitz_Nexus_magazine_Issue_Dec-Jan_2013.pdf</t>
  </si>
  <si>
    <t>https://avalonlibrary.net/Nexus_Magazine_articles/Vol%2020%20-%20No.%201%20-%20Sleep_Apnoea_A_Cause_of_Heart_Disease_and_Cancer_Steven_Rochlitz_Nexus_magazine_Issue_Dec-Jan_2013.pdf</t>
  </si>
  <si>
    <t>Steven Rochlitz</t>
  </si>
  <si>
    <t>Steven Rochlitz, PhD, is a former professor of physics and is also a nutritionist and kinesiologist. For the past 32 years he has researched chronic and environmental illnesses and taught his seminars across the world. His unique system incorporates breakthroughs in energy kinesiology, nutrition and human ecology. Dr Rochlitz is the author of 10 books. This article is partially extracted from his breakthrough book Porphyria: The Ultimate Cause of Common, Chronic, and Environmental Illnesses</t>
  </si>
  <si>
    <t>Author/s: Steven Rochlitz, Ph.D 
Publication: Nexus Magazine
Title: Sleep Apnoea: A Cause of Heart Disease and Cancer
Issue: Vol 20, No. 1 - page/s 27-32, and page/s 79
Date: December 2012 - January 2013
Sleep apnoea may affect one in four adults. If left untreated, it can play a role in causing heart attack, brain fog, hypertension, chronic fatigue, pain syndromes, stroke and cancer. It may be the result of underlying problems including hiatal hernia and chemical or EMF sensitivity. With the Eeman screens, some people report a deep calm coming over them in minutes which helps reduce pain and/or leads to sleep.</t>
  </si>
  <si>
    <t>Cancer treatment</t>
  </si>
  <si>
    <t>TREATC</t>
  </si>
  <si>
    <t>https://avalonlibrary.net/Nexus_Magazine_articles/Vol%2020%20-%20No.%203%20-%20The_New_Direction_in_Cancer_Therapy_Walter_Last_Nexus_magazine_Issue_Apr-May_2013.pdf</t>
  </si>
  <si>
    <t>Author/s: Walter Last 
Publication: Nexus Magazine
Title: The New Direction in Cancer Therapy
Issue: Vol 20, No. 3 - page/s 37-41
Date: April - May 2013
To avoid death from cancer, we need to prevent inflammation by stabilising and then only gradually eliminating tumours with a combination of oral alkalising, antimicrobial treatments, proteolytic enzymes and periods of raw-food fasting. Instead of using chemotherapy, alkalising is the method of choice in natural medicine to stabilise a tumour and keep it from growing any further.</t>
  </si>
  <si>
    <t>Vol 20 - No. 3 - The_New_Direction_in_Cancer_Therapy_Walter_Last_Nexus_magazine_Issue_Apr-May_2013.pdf</t>
  </si>
  <si>
    <t>PAL.HEAL.CANCER-MAGAZI-PDF-0000016-LASTCANCERNEXUS2013</t>
  </si>
  <si>
    <t>https://avalonlibrary.net/Nexus_Magazine_articles/Vol%2021%20-%20No.%206%20-%20How_The_Mind_Changes_Genes_Through_Meditation_Mae-Wan_Ho_Nexus_magazine_Issue_Oct-Nov_2014.pdf</t>
  </si>
  <si>
    <t>Vol 21 - No. 6 - How_The_Mind_Changes_Genes_Through_Meditation_Mae-Wan_Ho_Nexus_magazine_Issue_Oct-Nov_2014.pdf</t>
  </si>
  <si>
    <t>Mae-Wan Ho</t>
  </si>
  <si>
    <t>Dr Mae-Wan Ho is the co-founder and director of the London-based Institute of Science in Society (ISIS), which promotes the public understanding of science as well as social responsibility and sustainability in science and also campaigns against the unethical uses of biotechnology. She received her BSc in biology and chemistry (1st Class) in 1964 and her PhD in biochemistry in 1968, both from the University of Hong Kong. Her career spans more than 40 years in research and teaching in biochemistry, evolution, molecular genetics and biophysics. This is an edited version of Dr Mae- Wan Ho’s ISIS Report of 21 May 2014, available at the ISIS web page http://tinyurl.com/jvglwqp. The complete article with references can be downloaded by ISIS members or on a one-off fee basis.</t>
  </si>
  <si>
    <t>Original site source: https://nexusmagazine.com/product/nexus-vol-21-no-6/?v=79cba1185463</t>
  </si>
  <si>
    <t>PAL.PPSY.MEDITA-MAGAZI-PDF-0000007-MAEWANHONEXUS2014</t>
  </si>
  <si>
    <t>MEDITA</t>
  </si>
  <si>
    <t>Author/s: Mae-Wan Ho, Ph.D
Publication: Nexus Magazine
Title: How The Mind Changes Genes Through Meditation
Issue: Vol 21, No. 6 - page/s 13-16, and page/s 80
Date: October - November 2014
The mind-body divide has been breached in conventional western medicine, thanks to new research findings in molecular genetics which not only bridge mind and body but also East and West. Studies suggest that yogic/meditative practice gives rise to gene expression changes consistent with improved response to environmental stress. Results showed that yoga intervention not only ameliorated fatigue but also reduced the inflammatory response. There was a clear down-regulation of pro-inflammatory genes in the yoga group.
Mae-Wan Ho, Ph.D © Institute of Science in Society, UK, Report 21 May 2014</t>
  </si>
  <si>
    <t>PAL.HEAL.INFECT-MAGAZI-PDF-0000017-EBOLANEXUS2015</t>
  </si>
  <si>
    <t>Vol 22 - No. 1 - Ebola_or_African_Strains_of_Tuberculosis_Lawrence_Broxmeyer_Nexus_magazine_Issue_Dec-Jan_2015.pdf</t>
  </si>
  <si>
    <t>https://avalonlibrary.net/Nexus_Magazine_articles/Vol%2022%20-%20No.%201%20-%20Ebola_or_African_Strains_of_Tuberculosis_Lawrence_Broxmeyer_Nexus_magazine_Issue_Dec-Jan_2015.pdf</t>
  </si>
  <si>
    <t xml:space="preserve">Author/s: Lawrence Broxmeyer, MD
Publication: Nexus Magazine
Title: Ebola or African Strains of Tuberculosis?
Issue: Vol 22, No. 1 - page/s 31-35, and page/s 81
Date: December 2014 - January 2015
The Ebola virus currently ravaging several West African nations has striking similarities with two strains of tuberculosis which are just as deadly and cause Ebola-like symptoms. Yet health authorities are in denial about this link and don’t consider it in the design of diagnostic tests.
In September 1976, a team—including a 27-year-old medical graduate training as a clinical microbiologist at the Institute of Tropical Medicine in Antwerp, Belgium— received a blue thermos from Zaire. It contained two 5.0- mL clotted blood specimens from an African-based Flemish nun. The Belgian physician who sent it, Jacques Courteille, practising in Kinshasa, included a note saying that he was at a complete loss as to the nun's mysterious, yet deadly, illness. He also asked if the samples could be tested for yellow fever. This thermos had travelled from Zaire's capital city of Kinshasa on a Sabena commercial flight to Belgium—inside its deliverer's hand luggage. When the samples were received, Peter Piot, the 27-year- old medical graduate, and his colleagues placed the blood samples under an electron microscope. To be sure, Piot's interest was virology, and a virologist he would soon become—best known for his work on theorising the "viruses" behind Ebola and AIDS. To this effect, he contributed heavily to the voluminous literature that HTLV- 1 had a role in AIDS, which it did not. </t>
  </si>
  <si>
    <t>Lawrence Broxmeyer</t>
  </si>
  <si>
    <t>Inclined Bed Therapy (IBT)</t>
  </si>
  <si>
    <t>THBEDI</t>
  </si>
  <si>
    <t>PAL.HEAL.THBEDI-MAGAZI-PDF-0000018-IBTHERAPYNEXUS2016</t>
  </si>
  <si>
    <t>Vol 23 - No. 3 - Inclined_Bed_Therapy_A_New_Angle_on_Health_Jenny_Hawke_Nexus_magazine_Issue_Apr-May_2016.pdf</t>
  </si>
  <si>
    <t>https://avalonlibrary.net/Nexus_Magazine_articles/Vol%2023%20-%20No.%203%20-%20Inclined_Bed_Therapy_A_New_Angle_on_Health_Jenny_Hawke_Nexus_magazine_Issue_Apr-May_2016.pdf</t>
  </si>
  <si>
    <t>Jenny Hawke</t>
  </si>
  <si>
    <t>Author/s: Jenny Hawke
Publication: Nexus Magazine
Title: Inclined Bed Therapy - A New Angle on Health
Issue: Vol 23, No. 3 - page/s 17-20
Date: April - May 2016
Sleeping on a bed inclined at five degrees has great benefits for circulation, metabolism and the immune system. It can also ease a range of conditions from Alzheimer’s disease, diabetes and glaucoma to migraines, multiple sclerosis and varicose veins.
The connection between plants and raising one's bed six degrees to sleep on an incline may seem strange, but Andrew Fletcher, an Englishman with a mechanical engineering background and an avid interest in how things work, was initially intrigued by the circulation of sap in plants. The question isn't about how trees raise water from their roots up to their leaves, as this implies a one-way flow, but about how trees circulate sap. He says the downward flow generates return flow via molecular drag. Sap becomes dense because 98 per cent of the water is evaporated from leaves. Sap is always denser at the top of a tree, and gravity dictates that this nutrient-dense sap will move to anything acting as a sink down the tree, such as fruit, the trunk, branches or roots. The upward flow is always less dense than the downward flow.</t>
  </si>
  <si>
    <t>Jenny Hawke has worked on NEXUS Magazine for the past 15 years and is involved in communications and operations at the Alternative News Project</t>
  </si>
  <si>
    <t>Original site source: https://nexusmagazine.com/product/nexus-vol-23-no-3/?v=79cba1185463</t>
  </si>
  <si>
    <t>Vol 23 - No. 5 - Silver_Iontophoresis_Replacing_Antibiotics_and_Antivirals_Richard_Malter_Nexus_magazine_Issue_Aug-Sep_2016.pdf</t>
  </si>
  <si>
    <t>https://avalonlibrary.net/Nexus_Magazine_articles/Vol%2023%20-%20No.%205%20-%20Silver_Iontophoresis_Replacing_Antibiotics_and_Antivirals_Richard_Malter_Nexus_magazine_Issue_Aug-Sep_2016.pdf</t>
  </si>
  <si>
    <t>Richard Malter</t>
  </si>
  <si>
    <t>Original site source: https://nexusmagazine.com/product/nexus-vol-23-no-5/?v=79cba1185463</t>
  </si>
  <si>
    <t>The inventor of the SIS Machine, Malter is the Clinical and Research Director of the Electromedicine Clinic &amp; Research Lab, the only such dedicated clinic and laboratory in Australasia. He is the only clinician in the region who has training from and has presented
his work at the international symposiums of the International College of Acupuncture &amp; Electro- Therapeutics, New York, USA</t>
  </si>
  <si>
    <t>Author/s: Richard Malter
Publication: Nexus Magazine
Title: Silver Iontophoresis Replacing Antibiotics and Antivirals
Issue: Vol 23, No. 5 - page/s 37-42
Date: August - September 2016
It has been known for centuries that silver has significant antimicrobial properties. Silver wire was commonly put into wounds to stop infection. Modern pharmaceutical antibiotics are described as either broad or narrow spectrum, meaning that they are effective against many different types or against only a limited range of potentially disease-causing bacteria. The silver ion (an atom of silver with an electron knocked off electrochemically, thereby retaining a positive electrical charge) is known in modern terms to be an extremely broad spectrum antimicrobial agent. It has been shown to deactivate virtually every type of bacteria, even the superbugs. Additionally, the silver ion is effective against viruses, for which there are very few and often no effective drugs at all.
In the 1970s, a pioneering American orthopaedic surgeon, Robert O. Becker, MD—chief author of the seminal book The Body Electric (1985)—used an electrically positive electrode consisting of pure silver wire, implanted into an infected bone, to drive silver ions about a centimetre's distance into the infected bone tissue. It worked and the leg was saved. This is essentially what colloidal silver generators do: release silver ions via the same electrochemical oxidation process from a silver wire electrode immersed in a container of pure water, thus making an ionic "colloidal" silver solution.</t>
  </si>
  <si>
    <t>Teleology</t>
  </si>
  <si>
    <t>TELEOL</t>
  </si>
  <si>
    <t>PAL.PPSY.PLACEB-MAGAZI-PDF-0000008-PLACEBOSNEXUS2016</t>
  </si>
  <si>
    <t>Ethnomusicology</t>
  </si>
  <si>
    <t>ETHNOM</t>
  </si>
  <si>
    <t>Vol 23 - No. 6 - Mind_Over_Matter-Placebos_and_Self-healing_Bevis_Beauvais_Nexus_magazine_Issue_Oct-Nov_2016.pdf</t>
  </si>
  <si>
    <t>https://avalonlibrary.net/Nexus_Magazine_articles/Vol%2023%20-%20No.%206%20-%20Mind_Over_Matter-Placebos_and_Self-healing_Bevis_Beauvais_Nexus_magazine_Issue_Oct-Nov_2016.pdf</t>
  </si>
  <si>
    <t>Bevis Beauvais</t>
  </si>
  <si>
    <t>Author/s: Bevis Beauvais
Publication: Nexus Magazine
Title: Mind Over Matter - Placebos and Self-healing
Issue: Vol 23, No. 6 - page/s 49-54, and page/s 83
Date: October - November 2016
The materialist, mechanistic, reductionist model based on Newton’s scientific theories is being replaced by a new paradigm that incorporates holographic reality and the variables of mind and consciousness while acknowledging that we are all cosmically connected.
Some clear thinking, intelligent and independently minded people, particularly if they are what is considered by conventional standards to be well educated, find it difficult to fully accept anomalous phenomena, regardless of whether such things involve psychic abilities, apparitions, UFOs or even hypnosis and the placebo effect. This instinctive scepticism, when it is self-aware and not driven by unconscious emotions, derives from the fact that institutional science has no paradigm or framework to explain how or why such seemingly atypical phenomena might occur. 
Cambridge biologist Rupert Sheldrake, a heretic to all intents and purposes, has proposed the theory of formative causation and
popularised the term morphogenic fields to account for the global or holistic growth of bodies and organs.
Both the uncertainty principle and the observer effect had hinted at the role of consciousness in shaping reality from the earliest days of quantum mechanics. Meanwhile parapsychology, which connects the two islands of physics and psychology, has evidence that minds can affect other minds through telepathy and can affect matter through telekinesis, while the experimenter effect suggests that observations in all sciences will be affected to some degree by the minds and intentions of the scientists who make them. The important finding to deduce from modern physics and parapsychology is that minds may affect both matter and other minds. Our positive thoughts, meditations and prayers are therefore a factor in health and healing, as are our negative thoughts and feelings both towards ourselves and others. In parapsychology, an observer effect is evident when the outcomes of experiments are affected by the belief system of the experimenter.
A consistent and practical use would employ placebo when health is enhanced by positive attitudes and expectations, and nocebo when health deteriorates from negative expectations.</t>
  </si>
  <si>
    <t>Bevis Beauvais lives in an English village where he teaches drumming, plays guitar and writes songs. His degrees are in psychology and ethnomusicology</t>
  </si>
  <si>
    <t>Original site source: https://nexusmagazine.com/product/nexus-vol-23-no-6/?v=79cba1185463</t>
  </si>
  <si>
    <t>Electromagnetic Fields (EMF)</t>
  </si>
  <si>
    <t>EMF</t>
  </si>
  <si>
    <t>PAL.HEAL.EMF-MAGAZI-PDF-0000019-EMFNEXUS2017</t>
  </si>
  <si>
    <t>Vol 24 - No. 3 - The_EMF_Plague_Part_2_of_2_Donna_Fisher_Nexus_magazine_Issue_Apr-May_2017.pdf</t>
  </si>
  <si>
    <t>https://avalonlibrary.net/Nexus_Magazine_articles/Vol%2024%20-%20No.%203%20-%20The_EMF_Plague_Part_2_of_2_Donna_Fisher_Nexus_magazine_Issue_Apr-May_2017.pdf</t>
  </si>
  <si>
    <t>Donna Fisher</t>
  </si>
  <si>
    <t>Original site source: https://nexusmagazine.com/product/nexus-vol-24-no-3/?v=79cba1185463</t>
  </si>
  <si>
    <t>Donna Fisher is the author of four books on EMF: Silent Fields: The Growing Cancer Cluster Story (2008; reviewed in NEXUS 15/06); More Silent Fields: Cancer and the Dirty Electricity Plague (2009; 17/01); Dirty Electricity and Electromagnetic Radiation (2011; 18/04); and Light that Heals: Energy Medicine Today &amp; Beyond (2014; 22/01). Part one of her article "The EMF Plague" was published in NEXUS vol. 23, no. 2. Her article "Dirty Electricity and the Link to Cancer" was published in NEXUS vol. 16, no. 6</t>
  </si>
  <si>
    <t>Author/s: Donna Fisher
Publication: Nexus Magazine
Title: The EMF Plague - Part 2 of 2
Issue: Vol 24, No. 3 - page/s 19-25, and page/s 78-81
Date: April - May 2017
The inescapable conclusion of these findings is that the twentieth century epidemic of the so-called diseases of civilization, including cardiovascular disease, cancer, diabetes and also suicide, was caused by electrification and the unique biological responses we have to it. A large proportion of these diseases may therefore be preventable. — Samuel Milham, MD, "Dirty Electricity" 
Everyone is affected biologically by electromagnetic fields (EMF), from babies and manufacturers to those who do all they can to prevent policy change, going against the precautionary principle of public health: "First, do no harm." Russia and Eastern European countries have been at the forefront of EMF research for decades, enacting stricter EMF exposure standards than in the West and most European countries.</t>
  </si>
  <si>
    <t>Biophotonics</t>
  </si>
  <si>
    <t>PHOBIO</t>
  </si>
  <si>
    <t>PAL.BIOL.PHOBIO-MAGAZI-PDF-0000004-LIGHTTHERAPYNEXUS2018</t>
  </si>
  <si>
    <t>Vol 25 - No. 2 - Light_Therapy_for_Parkinsons_Suvi_Mahonen_Nexus_magazine_Issue_Feb-Mar_2018.pdf</t>
  </si>
  <si>
    <t>https://avalonlibrary.net/Nexus_Magazine_articles/Vol%2025%20-%20No.%202%20-%20Light_Therapy_for_Parkinsons_Suvi_Mahonen_Nexus_magazine_Issue_Feb-Mar_2018.pdf</t>
  </si>
  <si>
    <t>Suvi Mahonen</t>
  </si>
  <si>
    <t>Original site source: https://nexusmagazine.com/product/nexus-vol-25-no-2/?v=79cba1185463</t>
  </si>
  <si>
    <t>Suvi Mahonen is a freelance writer based in Surfers Paradise on the Gold Coast of Queensland, Australia. Her nonfiction has appeared on a variety of platforms including The Huffington Post, Weekend Australian Magazine and The Establishment. Her fiction has been widely published in literary journals and anthologies such as The Best Australian Stories and Griffith Review</t>
  </si>
  <si>
    <t xml:space="preserve">Author/s: Suvi Mahonen 
Publication: Nexus Magazine
Title: Light Therapy for Parkinson's
Issue: Vol 25, No. 2 - page/s 27-30
Date: February - March 2018
Sufferers of Parkinson's and other neurological conditions are reporting benefits using devices that emit red wavelengths.
One avenue of research that has shown unexpected promise in the quest for more effective treatment is light therapy using red and near-infrared light. Several studies have shown that exposure to these wavelengths of light may offer a level of neuroprotection and improvement in motor function in animal testing for Parkinson's. Initially this effect was thought to be due to direct stimulation of the midbrain by infrared light; however, evidence has begun to accumulate that there are potential benefits even if infrared light is applied to elsewhere on the body. </t>
  </si>
  <si>
    <t>PAL.BIOL.BIOENE-MAGAZI-PDF-0000005-SHUNGITENEXUS2019</t>
  </si>
  <si>
    <t>Vol 26 - No. 6 - Shungite_An_Electropollution_Solution_Valerie_Burke_Nexus_magazine_Issue_Oct-Nov_2019.pdf</t>
  </si>
  <si>
    <t>Valerie Burke</t>
  </si>
  <si>
    <t>NEXUS as at March 24 2023</t>
  </si>
  <si>
    <t>https://avalonlibrary.net/Nexus_Magazine_articles/Vol%2026%20-%20No.%206%20-%20Shungite_An_Electropollution_Solution_Valerie_Burke_Nexus_magazine_Issue_Oct-Nov_2019.pdf</t>
  </si>
  <si>
    <t>Author/s: Valerie Burke
Publication: Nexus Magazine
Title: Shungite: an electropollution solution
Issue: Vol 26, No. 6 - page/s 33-40
Date: October - November 2019
Shungite has wide-ranging health (and industrial) benefits stemming from its extremely unique molecular structure. It is touted as offering everything from radiation protection to treating infections, inflammation, allergies, high blood pressure, osteoarthritis, digestive problems, and skin conditions. In Russia, shungite has been studied extensively for the treatment of depression, trauma and all sorts of mental/emotional problems. Shungite  is  the  world's  oldest  hydrocarbon-based rock. It's not a mineral in the strictest sense of the word, although it's often referred to as one. Shungite comes from only one place on Earth—an area known as Karelia, which is a geographic area divided between Russia and Finland (just north of Saint Petersburg).
Shungite has been used commercially in Russia for water purification since the 1990s, and studies continue worldwide.27 According to Dancing with Water: The New Science of Water (Uplifting Press, 2011) and other sources, shungite is effective in removing many types of pathogenic bacteria and other microbes, heavy metals, radioactive particles, nitrates, pesticides, volatile organics, pharmaceuticals, chlorine, and fluoride. Shungite water's ability to neutralise contaminants is said to come from its capacity for holding a tremendous amount of hydrogen. A recent study laid the groundwork for potentially utilising shungite in the cleanup efforts at Fukushima. Shungite was found to have the ability to remove impressive amounts of radioactive contamination from water. The results were published in the May 2017 issue of Carbon.
This article was extracted from a larger report, originally titled "Shungite: The ElectroPollution Solution Special Report". It was first published at GreenMedInfo.com on 7th December 2018.</t>
  </si>
  <si>
    <t>Valerie Burke, MSN is a freelance health writer in Olympia, Washington, with backgrounds in both allopathic and integrative medicine and a master's degree in nursing science. Her areas of interest include nutrition, energy psychology, EMF protection, and integrating principles of holistic health to create balance in mind, body and spirit. You can learn more about her at www.shungitequeen.com</t>
  </si>
  <si>
    <t>DENTAL</t>
  </si>
  <si>
    <t>Dentistry</t>
  </si>
  <si>
    <t>PAL.HEAL.DENTAL-MAGAZI-PDF-0000020-XYLITOLNEXUS2020</t>
  </si>
  <si>
    <t>Original site source: https://nexusmagazine.com/product/nexus-vol-27-no-5/?v=79cba1185463</t>
  </si>
  <si>
    <t>Vol 27 - No. 5 - Xylitol_reversing_tooth_decay_Jonathan_Wright_Nexus_magazine_Issue_Aug-Sep_2020.pdf</t>
  </si>
  <si>
    <t>https://avalonlibrary.net/Nexus_Magazine_articles/Vol%2027%20-%20No.%205%20-%20Xylitol_reversing_tooth_decay_Jonathan_Wright_Nexus_magazine_Issue_Aug-Sep_2020.pdf</t>
  </si>
  <si>
    <t>Author/s: Dr. Jonathan V. Wright, MD
Publication: Nexus Magazine
Title: Xylitol: reversing tooth decay 
Issue: Vol 27, No. 5 - page/s 25-32
Date: August - September 2020
Even though xylitol is just as sweet as sucrose, regular use of xylitol-containing products can halt tooth decay in its tracks and may even promote the healing of cavities that are already underway. Xylitol is scientifically classified as a sugar alcohol, or polyol. Small amounts of xylitol are also produced in the human body as a result of some normal metabolic processes. Other sugar alcohols, including sorbitol and mannitol, offer some anticaries benefits similar to xylitol but are generally less effective. Unlike sucrose, xylitol (along with other sugar alcohols, to varying degrees) has physical and chemical properties that do not promote caries. In fact, xylitol can actually support remineralisation—restoration of tooth enamel—where caries have already started. The children of the mothers who chewed xylitol gum continued to be protected against tooth decay at least through age five, despite using nothing more than normal dental hygiene.</t>
  </si>
  <si>
    <t>Dental hygiene</t>
  </si>
  <si>
    <t>Jonathan V. Wright</t>
  </si>
  <si>
    <t>Jonathan V. Wright, MD is founder of the Tahoma Clinic (1973), where he practices exclusively natural medicine and serves as Medical Director, Meridian Valley Laboratory (est. 1976), and the Tahoma Clinic Foundation (1996), all in Washington State. The infamous 1992 FDA armed raid on the Tahoma Clinic ("The Great B-Vitamin Bust") inadvertently popularised the clinic and natural medicine, with Dr Wright's ensuing struggles (and eventual acquittal) serving as a major impetus for Congressional reform of vitamin/mineral regulation. He continues to be an outspoken advocate for freedom of choice in healthcare. Dr Wright has authored or co-authored 13 books, selling over 1.5 million copies</t>
  </si>
  <si>
    <t>Electronics</t>
  </si>
  <si>
    <t>ELEC</t>
  </si>
  <si>
    <t>Vol 28 - No. 1 - Replacing_antibiotics_and_antivirals_Richard_Malter_Nexus_magazine_Issue_Dec-Jan_2021.pdf</t>
  </si>
  <si>
    <t>Electromedicine: Low Intensity Direct Current (LIDC)</t>
  </si>
  <si>
    <t>Electromedicine: Iontophoresis</t>
  </si>
  <si>
    <t>https://avalonlibrary.net/Nexus_Magazine_articles/Vol%2028%20-%20No.%201%20-%20Replacing_antibiotics_and_antivirals_Richard_Malter_Nexus_magazine_Issue_Dec-Jan_2021.pdf</t>
  </si>
  <si>
    <t>Original site source: https://nexusmagazine.com/product/nexus-vol-28-no-1/?v=79cba1185463</t>
  </si>
  <si>
    <t>PAL.MEDIC.EMLIDC-MAGAZI-PDF-0000007-LIDCNEXUS2021</t>
  </si>
  <si>
    <t>PAL.MEDIC.EMIONT-MAGAZI-PDF-0000006-IONTOPHORESISNEXUS2016</t>
  </si>
  <si>
    <t>EMLIDC</t>
  </si>
  <si>
    <t>EMIONT</t>
  </si>
  <si>
    <t>Author/s: Richard Malter
Publication: Nexus Magazine
Title: Replacing antibiotics and antivirals
Issue: Vol 28, No. 1 - page/s 19-25
Date: December 2020 - January 2021
This report forms the second part of the NEXUS vol. 23, no. 5, 2016 article that focused on silver iontophoresis delivered by a very small, skin- permeable direct electric current, and its potential to replace these pharmaceutical drugs for infection treatments. Our understanding has since advanced from further clinical experiences and biomedical engineering research and development. We have new insights into the mechanisms and modes of action of this new medical technology, especially relating to the involvement of low intensity direct current (LIDC) in the treatment of both surface and internal infections. 
Low Intensity Direct Current: An electric current is the movement ("flow") of electrically charged particles. The intensity of an electric current is the rate of flow of the charged particles per unit time. When any electric current has a repeating cycle of rising and falling intensity, the rate at which that alternating cycle of intensity occurs is the frequency of that electric current. Whereas, when the intensity of any very large or tiny electric current is constant and non- cycling over time, it is a constant direct current (DC) that has no frequency. Electric currents of low microampere (millionths of an ampere) intensities are generally described as being in the low intensity direct current (LIDC) range and those of nanoampere (billionths of an ampere) intensities can be termed ultra LIDCs. A constant LIDC produced through an animal body consists of a stable flow of charged electrons or biomolecules per unit time moving through conductive interstitial fluid (that surrounds the cells of the body) and tissue pathways.
To achieve stable and uninterrupted silver iontophoresis, the specialised electrical stimulator device is a constant-current source that outputs and maintains a constant LIDC through the body even with the fluctuating total electrical resistance of the entire bioelectrical circuit. Electrical resistance is the reciprocal of electrical conductance. The total electrical resistance to the flow of the LIDC is the sum of the electrical resistances of the electrotherapy electrode pad material properties, the electrode–skin interfaces, and the internal body fluids and tissues through which the LIDC flows.</t>
  </si>
  <si>
    <t>Original site source: https://nexusmagazine.com/product/nexus-vol-28-no-5/?v=79cba1185463</t>
  </si>
  <si>
    <t>Author/s: Suvi Mahonen
Publication: Nexus Magazine
Title: Gut Biome and Infrared Light
Issue: Vol 28, No. 5 - page/s 17-20
Date: August - September 2021
Groundbreaking trial finds that infrared light therapy for Parkinson's Disease reduces symptoms and improves the gut microbiome.
The results of the trial, which involved 19 participants in NSW and SA, showed that Till was not an isolated case, with most participants demonstrating improvements in Parkinson's symptoms and signs including gait, balance, cognition and fine motor skills after receiving infrared light therapy. In addition, the trial examined for, and found, changes in the participants' gut microbiome, which meant that this was the first known trial worldwide to demonstrate changes in the human gut microbiome following infrared light therapy.</t>
  </si>
  <si>
    <t>Vol 28 - No. 5 - Gut_Biome_and_Infrared_Light_Suvi_Mahonen_Nexus_magazine_Issue_Aug-Sep_2021.pdf</t>
  </si>
  <si>
    <t>PAL.BIOL.PHOBIO-MAGAZI-PDF-0000006-LIGHTTHERAPYNEXUS2021</t>
  </si>
  <si>
    <t xml:space="preserve">Dr Joseph Mercola was trained by the conventional model. In his first years of private practice, he treated many symptoms with prescription drugs and was actually a paid speaker for the drug companies. But as he began to experience the failures of this model in his practice, he embraced natural medicine and has had an opportunity over the last thirty years to apply these time- tested approaches successfully with thousands of patients in his clinic. He founded Mercola.com to share his experiences with others and the site is the most visited natural health site in the world. Mercola has written 15 books, three of which are New York Times bestselling books, and has had frequent appearances on national media and major news channels. </t>
  </si>
  <si>
    <t>Joseph Mercola</t>
  </si>
  <si>
    <t>PAL.HEAL.PHAGYG-MAGAZI-PDF-0000021-MERCOLANEXUS2022</t>
  </si>
  <si>
    <t>Vol 29 - No. 1 - Your_Body_Is_Crying_Out_For_Dirt_Joseph_Mercola_Nexus_magazine_Issue_Dec-Jan_2022.pdf</t>
  </si>
  <si>
    <t>https://avalonlibrary.net/Nexus_Magazine_articles/Vol%2029%20-%20No.%201%20-%20Your_Body_Is_Crying_Out_For_Dirt_Joseph_Mercola_Nexus_magazine_Issue_Dec-Jan_2022.pdf</t>
  </si>
  <si>
    <t>https://avalonlibrary.net/Nexus_Magazine_articles/Vol%2028%20-%20No.%205%20-%20Gut_Biome_and_Infrared_Light_Suvi_Mahonen_Nexus_magazine_Issue_Aug-Sep_2021.pdf</t>
  </si>
  <si>
    <t>Author/s: Dr. Joseph Mercola 
Publication: Nexus Magazine
Title: Your Body Is Crying Out For Dirt
Issue: Vol 29, No. 1 - page/s 17-21
Date: December 2021 - January 2022
The idea of eating dirt isn't new. It's been around a long time, dating back more than 2,500 years. Hunters and gatherers couldn't avoid it, and regardless of culture, there's evidence people have included traces of dirt in their diets throughout the ages.
Geophagia, also known as geophagy, is the intentional practice of eating earth or soil-like substances such as clay, chalk, or termite mounds. It is nearly universal around the world in tribal and traditional rural societies. In the ancient world, several writers noted the phenomenon of geophagia. Pliny is said to have noted the ingestion of soil on Lemnos, an island of Greece, and the use of the soils from this island was noted until the 14th century. The textbook of Hippocrates (460–377 BCE) mentions geophagia, and the famous medical textbook titled De Medicina, edited by Aulus Cornelius Celsus (14–37 CE) seems to link anaemia to geophagia.</t>
  </si>
  <si>
    <t>Original site source: https://nexusmagazine.com/product/nexus-vol-29-no-1/?v=79cba1185463</t>
  </si>
  <si>
    <t>CARD</t>
  </si>
  <si>
    <t>Author/s: Michel Desmarquet
Publication: Nexus Magazine
Issue: Vol 29, No. 4 - page/s 58-66
Title: A History of the Colonisation of Earth by ETs
Date: June - July 2022
Extracted from the book, Thiaoouba Prophecy by Michel Desmarquet, we hear of the author’s abduction experience to the “ninth planet”, and the knowledge imparted to him about Earth’s ancient past and the role of the people of Thiaoouba.
In June 1987, Michel Desmarquet, an unassuming French man living with his family in northern Australia, was contacted by human-looking ETs who took him to their planet for some eight or nine days. They asked him to write down his experiences, including specific information about their role in our ancient past which  they wished to be made known. In 1993, Michel published his quite detailed experiences in a book titled Abduction to the 9th Planet—later republished under the title Thiaoouba Prophecy, more information about which is in our book reviews section this issue. This article is made up of extracts from one of the chapters dealing with Earth's ancient past, and of the role of the people of Thiaoouba.</t>
  </si>
  <si>
    <t>Author/s: Anonymous poster on Godlike Productions forum
Publication: Nexus Magazine
Title: Military Emergency in the Gulf of Mexico
Issue: Vol 17, No. 5 - page/s  27-30, and page/s 80
Date: August - September 2010
As the Gulf of Mexico oil disaster unfolds, bizarre things have been happening since late June with intense submarine, ship and aircraft activity and the capture of a weird organism. Nexus magazine editor's note: On 26 June 2010, an anonymous person, flagged as being located in France, started a thread on the popular GodlikeProductions.com (GLP) website. This Opening Poster (OP) claimed to be using a laptop computer belonging to his girlfriend, with permission. OP claims his girlfriend works at "the French Embassy" and has access to DED channels on her computers. It is clear that the OP had been looking at the chatter on these channels for some days prior. Evidence for this can be found at other threads at GLP.
My understanding of DED channels is that they are opened up and used by people like key defence and government military officials, ship captains, aircraft pilots, etc. The channels are activated as necessary, and seem to pertain to non-routine operations and incidents—mainly military, it seems. In other words, the channels are designed to get decisions from the right people when unexpected situations occur that could affect French military and diplomatic interests. The OP describes DED as a "digital emergency scrambling device". There is the occasional mention of switching to a "vector channel". This seems to relate to a far more secure channel of communication regarding matters requiring a much higher security clearance. I am told that this channel is used for communication about unidentified, intelligently controlled objects in the air, in space and underwater.
The saga starts off with a bang. The OP has spotted chatter on the French DED channels which appears to indicate that a French submarine has been attacked and has been sunk. He's obviously amazed, and there is an increasing amount of chatter developing as a result. We later get the impression that the French nuclear-powered submarine Emeraude has obtained "something" and put it in the cargo hold/bay. Whatever it is, somebody has just attacked the French sub, and they want whatever it is that the French submarine crew has found and secreted in the hold.
The OP posted intermittently as the saga unfolded, and absolutely refused to be drawn into the controversy on a personal level. He ignored totally the claims that he was hoaxing and he never justified himself. I wonder if he even had time to read the hundreds of pages of discussion that his posts generated. After a few hours, many of the curious watchers had used their own research experience, and soon the posts contained more corroborating information and discussion about it, rather than angry accusations of fraud. For our publication purposes, we have compiled selected extracts from the postings and done basic corrections for spelling, grammar and punctuation.
I've added the occasional comment in square brackets. Readers can access the original posting and follow the forum threads by
starting at http://www.godlikeproductions.com/forum1/message1113586/pg1. The thread was initiated by Anonymous Coward, User ID 1011531, France on
26 June 2010.
Posts from Anonymous ran 26 June – 15 July 2010.</t>
  </si>
  <si>
    <t>PAL.UFOL.RESUFO-MAGAZI-PDF-0000007-BOIRAYONNEXUS2003</t>
  </si>
  <si>
    <t>PAL.UFOL.USDIAR-MAGAZI-PDF-0000008-USDIANEXUS2017</t>
  </si>
  <si>
    <t>PAL.UFOL.USO-MAGAZI-PDF-0000009-DENNETTNEXUS2020</t>
  </si>
  <si>
    <t>PAL.ENVT.POLCAP-EMAIL-PDF-0000001-CLIMATEGATE2009</t>
  </si>
  <si>
    <t>EMAIL</t>
  </si>
  <si>
    <t>Climategate_files</t>
  </si>
  <si>
    <t>1996-03-07 - 0826209667_Shiyatov-Briffa.pdf</t>
  </si>
  <si>
    <t>University of East Anglia</t>
  </si>
  <si>
    <t>Date_archived</t>
  </si>
  <si>
    <t>Source: https://www.burtonsys.com/FOIA/2009/FOIA/mail/0826209667.txt</t>
  </si>
  <si>
    <t>https://avalonlibrary.net/Climategate_files/Emails_FOIA_2009_%28pdf_version%29/1996-03-07%20-%200826209667_Shiyatov-Briffa.pdf</t>
  </si>
  <si>
    <t xml:space="preserve">Category: Dendroclimatology (Ural-Siberian subarctic)
Email: March 07 1996
Author: Stepan Shiyatov
Recipient: Keith Briffa
Discussion around finding money to fund publication of Stepan Shiyatov, Eugene Vaganov and Valery Mazepa manuscript of book: "Dendroclimatic Studies in the Ural-Siberian Subarctic"
Extract: We analysed 61 mean ring-width and 6 cell chronologies which we intend to publish in form of tables in the Appendix. We can send to you all raw measurements which were used for developing these chronologies.  Of course, we are in need of additional money, especially for collecting wood samples at high latitudes and in remote regions. The cost of field works in these areas is increased many times during the last some years. That is why it is important for us
to get money from additional sources, in particular from the ADVANCE and INTAS. </t>
  </si>
  <si>
    <t>GCHQ_JTRIG_The_Art_of_Deception_Training_for_a_New_Generation_of_Online_Covert_Operations_[Manual]</t>
  </si>
  <si>
    <t>Able Archer 1983 - President's Foreiqn Intelliqence Advisory Board February 15 1990</t>
  </si>
  <si>
    <t>AI - Artificial Intelligence</t>
  </si>
  <si>
    <t>Analysis_and_Assessment_of_Gateway_Process_CIA_Report_June_1983_CIA-RDP96-00788R001700210016-5</t>
  </si>
  <si>
    <t>AIDS</t>
  </si>
  <si>
    <t>Alan_Watt_Cutting_Through_the_Matrix_podcast_archive</t>
  </si>
  <si>
    <t>Amnesty_International_Report_on_Torture_1979_(incl._Biderman_chart_of_coercion)</t>
  </si>
  <si>
    <t>Ancient_Apocalypse_2022_(Series)</t>
  </si>
  <si>
    <t>Anglo-American_(British)_Pilgrims_Society</t>
  </si>
  <si>
    <t>Anthony_Fauci_emails_(FOIA_Leopold_2021)</t>
  </si>
  <si>
    <t>Anthony_Fauci_emails_(ICAN_June_2021)</t>
  </si>
  <si>
    <t>Australian_Defence_Forces_Afghan_Inquiry</t>
  </si>
  <si>
    <t>Big_Brother_Watch_77th_Brigade_Whistleblower</t>
  </si>
  <si>
    <t>Book_of_Truth_messages_2010-2015</t>
  </si>
  <si>
    <t>Can't_Get_You_Out_of_My_Head_(2021_documentary_series)_dir_Adam_Curtis</t>
  </si>
  <si>
    <t>Climate research papers</t>
  </si>
  <si>
    <t>Collins_Elite</t>
  </si>
  <si>
    <t>Corbett_Report_(James_Corbett)</t>
  </si>
  <si>
    <t>Corey_Goode</t>
  </si>
  <si>
    <t>Cryptocurrency_System_Using_Body_Activity_Data_(Microsoft_Technology_Licensing_LLC)_Patent_WO-2020-060606-AI</t>
  </si>
  <si>
    <t>PAL.GEOP.RES911-VIDEOD-MP4-0000013-MAZZUCCO</t>
  </si>
  <si>
    <t>https://avalonlibrary.net/911/September_11_-_The_New_Pearl_Harbor_dir_by_Massimo_Mazzucco_%282013%29.mp4</t>
  </si>
  <si>
    <t>September_11_-_The_New_Pearl_Harbor_dir_by_Massimo_Mazzucco_(2013).mp4</t>
  </si>
  <si>
    <t>Massimo Mazzucco</t>
  </si>
  <si>
    <t>Director: Massimo Mazzucco
Duration: 04:52:46
On the very day of "September 11" several commentators drew a parallel with the historical events of Pearl Harbor. But there was also someone on the same day who offered a prediction. In fact the more information that's been emerging about "September 11" the more we've come to realize that many different aspects of the two events bear a chilling resemblance to each other. While both events were needed by the U.S. to go to war, in both cases the ultimate goal was not the one initially stated.
Roosevelt knew a surprise Japanese attack would enrage the public and jumpstart the American war machine. In this way F.D.R. would get backdoor entry into what he really wanted - war with Hitler. According to their own documents, before 9/11, authorities knew that surprise attack like new Pearl Harbor would enrage the public and start a war against Afghanistan. In this way they would get the backdoor entry into what they really wanted - the war with Saddam Hussein.
Before and during the World War II, the propaganda machine made a relentless effort to create a direct connection between Hitler and Japan. One poll, taken immediately after Pearl Harbor, showed that more than 60% of Americans believed that Germany was behind the attack. The Bush-Cheney propaganda machine made an even harder effort to create direct association between Iraq and Osama bin Laden. By the end of 2003 nearly 70% of Americans believed that Saddam was implicated in the "September 11" attacks.
Top levels of the Roosevelt's administration knew in advance that Pearl Harbor was going to be attacked. Secretary of state, Cordell Hull, even knew the exact day of the attack a week before it took place. Before "September 11" many in the intelligence community knew the attacks were on their way.
Vital information on the Japanese attack was kept from those who could've used it to defend the Hawaiian port and to minimize the number of American casualties. Two men could use that information immediately: Admiral Husband Kimmel and Lieutenant General Walter Short, the commanders at Pearl Harbor. But they never get it. Before "September 11" important information was kept from counterterrorism czar, Richard Clarke, who could have organized the defense and even have prevented the attacks altogether.</t>
  </si>
  <si>
    <t>PAL.GEOP.RES911-VIDEOI-MP4-0000003-LISZTMARRS</t>
  </si>
  <si>
    <t>911_False_Flag_Events_and_The_Fourth_Reich_Dark_Journalist_interview_w_Jim_Marrs.mp4</t>
  </si>
  <si>
    <t>https://avalonlibrary.net/911/911_False_Flag_Events_and_The_Fourth_Reich_Dark_Journalist_interview_w_Jim_Marrs.mp4</t>
  </si>
  <si>
    <t>Director: Daniel Liszt aka Dark Journalist
Duration: 01:52:03
Dark Journalist and his special guest Best-Selling Author Jim Marrs investigate the deep events of the last 75 years, including strange parallels between 9/11 and Pearl Harbor to find a rising, insidious influence of a new Fourth Reich that is dedicated to world domination. By exposing major inconsistencies in the official story of 9/11 with new evidence and damaging testimony, Jim Marrs carefully tracks the forces behind this historic False Flag event in stunning detail and will bring us face to face with the dangerous reality of the ascent of totalitarian power and a menacing New World Order that is setting up a Globalist Dictatorship.
False Flag events, like the Reichstag fire are a sinister means to re-engineer society by covert groups that want to seize more power but need public support to do so. By convincing the masses through the corporate media that they need more security and must give up more personal freedoms to get it, these hidden forces aspire to create an all powerful National Security State. In this episode, you’ll find detailed correlations between the rise of authoritarian policies in the 21st century and the secret influence of a new Fourth Reich that is centralizing military and financial control to install a corporate worldwide puppet regime.</t>
  </si>
  <si>
    <t>Daniel Liszt</t>
  </si>
  <si>
    <t>Author: Peter R. Breggin MD and Ginger R. Breggin
Source: Breggin.com website, October 19th, 2020
Link: https://breggin.com/alert-170-dr-faucis-covid-19-treachery-a-new-breggin-report/
This report documents in detail how Dr. Anthony Fauci, head of the National Institute for Allergy and Infectious Diseases (NIAID), has been the major force behind a series of research activities and other government actions that enabled the Chinese Communist Party to create lethal SARS coronaviruses, leading to the release of SARS-CoV-2 from the Wuhan Institute of Virology. Fauci continues to cover for the Chinese and for himself, denying the origin of SARSCoV-2, and delaying and thwarting worldwide attempts to deal rationally with the pandemic. This report documents with more than 100 linked citations.</t>
  </si>
  <si>
    <t>Alan_Watts_Collection</t>
  </si>
  <si>
    <t>Alexander_Laurent</t>
  </si>
  <si>
    <t>Alexei_Navalny</t>
  </si>
  <si>
    <t>Alien_interview_(The_Victor_tape)_April_1991</t>
  </si>
  <si>
    <t>BBC The Secret World of Whitehall (2011)</t>
  </si>
  <si>
    <t>China_files</t>
  </si>
  <si>
    <t>Codex_Seraphinianus</t>
  </si>
  <si>
    <t>David_Grusch_co-worker_Reddit_comments_(July_2023)</t>
  </si>
  <si>
    <t>Deagel.com List of Countries Forecast 2025</t>
  </si>
  <si>
    <t>DHS_Kona_Blue</t>
  </si>
  <si>
    <t>Dr_Raymond_W_Boeche_Record_of_DoD_contacts_(Sept_2020)</t>
  </si>
  <si>
    <t>Dyatlov_Pass</t>
  </si>
  <si>
    <t>Emery_Smith</t>
  </si>
  <si>
    <t>Evidence of Revision (Documentary series) 2006</t>
  </si>
  <si>
    <t>Exercise_Common_Ground_A_Pandemic_Influenza_Exercise_for_the_European_Union_2006</t>
  </si>
  <si>
    <t>Exhibition marking the 80th anniversary of the Battle of Stalingrad January 2023</t>
  </si>
  <si>
    <t>FBI Vault - Zionist Organisation of America</t>
  </si>
  <si>
    <t>FBI_vaults_UFO_files_(1-16)_released_June_2021</t>
  </si>
  <si>
    <t>Aerial_Phenomena_Research_Organisation_(APRO)</t>
  </si>
  <si>
    <t>Cult_of_the_Medics_(David_Whitehead)</t>
  </si>
  <si>
    <t>Gene_Drive_files</t>
  </si>
  <si>
    <t>George_Floyd_autopsy</t>
  </si>
  <si>
    <t>George_Galloway</t>
  </si>
  <si>
    <t>Georgia_Guidestones</t>
  </si>
  <si>
    <t>Goldstone_Report_(2009)_A-HRC-12-48</t>
  </si>
  <si>
    <t>Grant_Cameron</t>
  </si>
  <si>
    <t>Greg_Szymanski</t>
  </si>
  <si>
    <t>Israel_Project_2009_Global_Language_Dictionary</t>
  </si>
  <si>
    <t>Israel-CIA_US_State_Department_files</t>
  </si>
  <si>
    <t>James_Delingpole_podcasts</t>
  </si>
  <si>
    <t>James_Lindsay</t>
  </si>
  <si>
    <t>Japan Airlines Flight JAL 1628</t>
  </si>
  <si>
    <t>JFK_address_The_President_and_the_Press_American_Newspaper_Publishers_Association_April_1961</t>
  </si>
  <si>
    <t>Las_Vegas_Route_91_October_2017</t>
  </si>
  <si>
    <t>Ludwig_von_Mises</t>
  </si>
  <si>
    <t>Madeleine_McCann</t>
  </si>
  <si>
    <t>Major_William_E_Mayer_(Mind_Control_1960)</t>
  </si>
  <si>
    <t>Manchester_Arena_bombing_2017</t>
  </si>
  <si>
    <t>Manneheim_Tape_1942_(Hitler)</t>
  </si>
  <si>
    <t>Mark_McCandlish</t>
  </si>
  <si>
    <t>Matthew Ehret (Strategic Culture articles on Deep State)</t>
  </si>
  <si>
    <t>Mauro_Biglino</t>
  </si>
  <si>
    <t>ModernaTX_Inc_Clinical_Study_Report_mRNA-1273-P301_(2021)</t>
  </si>
  <si>
    <t>Music_documentaries</t>
  </si>
  <si>
    <t>New_Age</t>
  </si>
  <si>
    <t>New_Order_of_the_Barbarians_(Tape_transcripts)</t>
  </si>
  <si>
    <t>Next_Generation_Bioweapons_The_Technology_of_Genetic_Engineering_Applied_to_Biowarfare_and_Bioterrorism_Col.Michael_J_Ainscough_April_2002</t>
  </si>
  <si>
    <t>Norman_Darbyshire</t>
  </si>
  <si>
    <t>North American Indian Prophecies by Lee Brown - 1986 Continental Indigenous Council</t>
  </si>
  <si>
    <t>Notice_of_Detention_under_Schedule_3_to_the_Counter-Terrorism_and_Border_security_Act_2019_(issued_to_Kit_Klarenberg)</t>
  </si>
  <si>
    <t>Nuremberg_Code</t>
  </si>
  <si>
    <t>Erving_Goffman</t>
  </si>
  <si>
    <t>Empire_Files_(Abby_Martin)</t>
  </si>
  <si>
    <t>The_Zionist_Plan_for_the_Middle_East_(published_1982)</t>
  </si>
  <si>
    <t>Transgenderism_+_Transsexualisation</t>
  </si>
  <si>
    <t>Truthstream_Media_(Melissa_and_Aaron_Dykes)</t>
  </si>
  <si>
    <t>PAL.GEOP.RES911-VIDEOD-MP4-0000014-CORBETTSUSPECTS</t>
  </si>
  <si>
    <t>9-11_Suspects_(FULL)_by_James_Corbett_-_The_Corbett_Report_(2016).mp4</t>
  </si>
  <si>
    <t>https://avalonlibrary.net/911/CORBETT%2C%20James/9-11_Suspects_%28FULL%29_by_James_Corbett_-_The_Corbett_Report_%282016%29.mp4</t>
  </si>
  <si>
    <t>James Corbett</t>
  </si>
  <si>
    <t>2016-09-11-9-11_Suspects-Christine_Todd_Whitman_by_James_Corbett_-_The_Corbett_Report_(Chapter_2_from_full_documentary).mp4</t>
  </si>
  <si>
    <t>https://avalonlibrary.net/911/CORBETT%2C%20James/Christine_Todd_Whitman/2016-09-11-9-11_Suspects-Christine_Todd_Whitman_by_James_Corbett_-_The_Corbett_Report_%28Chapter_2_from_full_documentary%29.mp4</t>
  </si>
  <si>
    <t xml:space="preserve">Director: James Corbett
Duration: 01:13:10
In 2016, The Corbett Report released the 9/11 Suspects series in individual installments. Now, as we approach the 19th
anniversary of the 9/11 false flag, The Corbett Report is proud to re-release the documentary (2020) as a single upload. This release features updated visuals courtesy of video editor Broc West. </t>
  </si>
  <si>
    <t>Director: James Corbett
Duration: 00:12:09
Christine Temple Whitman (née Todd; born September 26, 1946) is an American politician and author who served as the 50th governor of New Jersey from 1994 to 2001 and as Administrator of the Environmental Protection Agency under President George W. Bush from 2001 to 2003. During her tenure at the EPA, Whitman was noted for having assured the public that the air in lower Manhattan was safe to breathe following the terrorist attacks of September 11, 2001; she apologized in 2016 for having made this statement.</t>
  </si>
  <si>
    <t>PAL.GEOP.RES911-VIDEOD-MP4-0000015-CORBETTTODDW</t>
  </si>
  <si>
    <t>PAL.GEOP.RES911-VIDEOD-MP4-0000016-CORBETTISRAELIS</t>
  </si>
  <si>
    <t>2016-09-11-9-11_Suspects-Dancing_Israelis_by_James_Corbett_-_The_Corbett_Report_(Chapter_6_from_full_documentary).mp4</t>
  </si>
  <si>
    <t>https://avalonlibrary.net/911/CORBETT%2C%20James/Dancing_Israelis/2016-09-11-9-11_Suspects-Dancing_Israelis_by_James_Corbett_-_The_Corbett_Report_%28Chapter_6_from_full_documentary%29.mp4</t>
  </si>
  <si>
    <t>Director: James Corbett
Duration: 00:17:06
Extract from transcript: Their purpose was to “document the event”? But how could they possibly have known what “event” they were documenting at that point, before the second plane strike when those few who even knew about the situation had assumed it to be an accident or pilot error?</t>
  </si>
  <si>
    <t>2016-09-11-9-11_Suspects-Philip_Zelikow_by_James_Corbett_-_The_Corbett_Report_(Chapter_3_from_full_documentary).mp4</t>
  </si>
  <si>
    <t>PAL.GEOP.RES911-VIDEOD-MP4-0000017-CORBETTZELIKOW</t>
  </si>
  <si>
    <t>https://avalonlibrary.net/911/CORBETT%2C%20James/Philip_Zelikow/2016-09-11-9-11_Suspects-Philip_Zelikow_by_James_Corbett_-_The_Corbett_Report_%28Chapter_3_from_full_documentary%29.mp4</t>
  </si>
  <si>
    <t>Director: James Corbett
Duration: 00:15:42
Extract from transcript: In January of 2003, just weeks after Kissinger stepped down (as Executive Director of the 9/11 Commission), it was quietly announced that Philip D. Zelikow would take on the role of executive director. As executive director, Zelikow picked “the areas of investigation, the briefing materials, the topics for hearings, the witnesses, and the lines of questioning for witnesses.” In effect, this was the man in charge of running the investigation itself. 
So who was Philip Zelikow? The commission’s press release announcing his position described him as “a man of high stature
who has distinguished himself as an academician, lawyer, author and public servant.” Although they noted his position at the
University of Virginia and his previous role as executive director for the National Commission on Federal Electoral Reform,
curiously missing from this brief bio are the multiple conflicts of interest that show how the Bush administration essentially put one of its own in charge of investigating how the Bush administration “failed” on 9/11.</t>
  </si>
  <si>
    <t>2016-09-11-9-11_Suspects-Ralph_Eberhart_by_James_Corbett_-_The_Corbett_Report_(Chapter_5_from_full_documentary).mp4</t>
  </si>
  <si>
    <t>PAL.GEOP.RES911-VIDEOD-MP4-0000018-CORBETTEBERHART</t>
  </si>
  <si>
    <t>https://avalonlibrary.net/911/CORBETT%2C%20James/Ralph_Eberhart/2016-09-11-9-11_Suspects-Ralph_Eberhart_by_James_Corbett_-_The_Corbett_Report_%28Chapter_5_from_full_documentary%29.mp4</t>
  </si>
  <si>
    <t>Director: James Corbett
Duration: 00:08:17
Extract from transcript: According to the official story of September 11, 2001, four hijacked airliners flew wildly off course over the most sensitive airspace in the United States for 109 minutes without being intercepted by a single fighter jet. As Commander-in-Chief of the North American Aerospace Defense Command on 9/11, General Ralph Eberhart was in charge of the largest failure to defend North American airspace in history. Rather than accepting blame for his command’s complete lack of response that morning, however, or even expressing regret about what had occurred, General Eberhart instead spent the rest of his career attempting to pin the blame for this failure squarely on the FAA.</t>
  </si>
  <si>
    <t>2016-09-11-9-11_Suspects-Robert_Baer_by_James_Corbett_-_The_Corbett_Report_(Chapter_4_from_full_documentary).mp4</t>
  </si>
  <si>
    <t>https://avalonlibrary.net/911/CORBETT%2C%20James/Robert_Baer/2016-09-11-9-11_Suspects-Robert_Baer_by_James_Corbett_-_The_Corbett_Report_%28Chapter_4_from_full_documentary%29.mp4</t>
  </si>
  <si>
    <t>Director: James Corbett
Duration: 00:06:32
Extract fom transcript: A 21 year veteran of the CIA, Robert Baer is billed as “one of America’s most elite intelligence case officers.” Having worked field assignments in Lebanon, Sudan, Morocco, Iraq and other international hotspots, he was praised by Pulitzer Prize-winning investigative journalist Seymour Hersh as “perhaps the best on-the-ground field officer in the Middle East.”
He has written multiple books based on his experiences with the agency. He has worked as a consultant on documentary and television projects. He regularly appears as a commentator on CNN and other news outlets, and he writes a regular column on intelligence matters for Time. George Clooney’s character in Syriana, Bob Barnes, is based on Baer and his experiences with the CIA. Robert Baer retired from the CIA in 1997 and received the agency’s Career Intelligence Medal the following year.
In short, he is a serious and well-respected career intelligence official. All of this makes it particularly stunning that in 2008 he told a team of citizen journalists in Los Angeles that he knew a man who “cashed out” the day before 9/11.</t>
  </si>
  <si>
    <t>PAL.GEOP.RES911-VIDEOD-MP4-0000019-CORBETTBAER</t>
  </si>
  <si>
    <t>PAL.GEOP.RES911-VIDEOD-MP4-0000020-CORBETTGIULIANI</t>
  </si>
  <si>
    <t>2016-09-11-9-11_Suspects-Rudy_Giuliani_by_James_Corbett_-_The_Corbett_Report_(Chapter_1_from_full_documentary).mp4</t>
  </si>
  <si>
    <t>https://avalonlibrary.net/911/CORBETT%2C%20James/Rudy_Giuliani/2016-09-11-9-11_Suspects-Rudy_Giuliani_by_James_Corbett_-_The_Corbett_Report_%28Chapter_1_from_full_documentary%29.mp4</t>
  </si>
  <si>
    <t>Director: James Corbett
Duration: 00:11:11
Extract from transcript: After stepping down as mayor of New York City, Rudy Giuliani tried to launch himself as a national political leader on the back of the single defining event of his career. In the end he failed miserably, with voters immediately seeing his ploy for what it was: base political pandering. But what many do not realize is that Giuliani’s case is not just that of another ghoulish politician parading on the corpses of those who died on his watch for his own political gain. On the day of 9/11, while the remains of the twin towers and WTC7 were still smoldering, one of Mayor Giuliani’s first concerns was clearing away the evidence from the crime scene.</t>
  </si>
  <si>
    <t>CORBETT, James</t>
  </si>
  <si>
    <t>PAL.GEOP.RES911-ARTICL-PDF-0000059-CORBETT</t>
  </si>
  <si>
    <t>9-11_Suspects_(Full_Documentary_transcript)_The_Corbett_Report_2016.pdf</t>
  </si>
  <si>
    <t>https://avalonlibrary.net/911/CORBETT%2C%20James/9-11_Suspects_%28Full_Documentary_transcript%29_The_Corbett_Report_2016.pdf</t>
  </si>
  <si>
    <t>Author: James Corbett
Full transcript of the 9-11 Suspects documentary with links to resources running to 40 pages</t>
  </si>
  <si>
    <t>FBI Report</t>
  </si>
  <si>
    <t>RPTFBI</t>
  </si>
  <si>
    <t>PAL.GEOP.RES911-FOIARS-PDF-0000002-OSHA</t>
  </si>
  <si>
    <t>OSHA_Foia_2011_Report</t>
  </si>
  <si>
    <t>post-sept-11-2001-wtc-activities-concerning-health-safety-osha-foia-4-8-11-sec-1.pdf</t>
  </si>
  <si>
    <t>https://avalonlibrary.net/911/CORBETT%2C%20James/Christine_Todd_Whitman/OSHA_Foia_2011_Report/post-sept-11-2001-wtc-activities-concerning-health-safety-osha-foia-4-8-11-sec-1.pdf</t>
  </si>
  <si>
    <t>Request under the Freedom of Information Act (FOIA) for documents concerning Occupational Safety and Health Administration's role (OSHA) - US Department of Labor - in post September 11, 2001, World Trade Center activities. Response to Mr Joel Shufro, New York Committee for Ocupational Safety and Health dated April 8, 2011 provided by Occupational Safety and Health Administration, Washington D.C. by Earl W. Hicks, Communications Services Division Chief, OSHA Office of Communications.
104 pages of OSHA documents supplied. Names of individuals have been deleted in part from three pages as required by Exemption 6 of the FOIA 5 U.S.C. §552(b)6.</t>
  </si>
  <si>
    <t>US Department of Labor</t>
  </si>
  <si>
    <t>PAL.GEOP.RES911-ARTICL-PDF-0000060-CORBETTISRAELIS</t>
  </si>
  <si>
    <t>2016-09-11_9-11_Suspects-Dancing_Israelis_by_James_Corbett_-_The_Corbett_Report.pdf</t>
  </si>
  <si>
    <t>Author: James Corbett
Full transcript for Chapter 6 of 9-11 Suspects documentary running to 5 pages</t>
  </si>
  <si>
    <t>https://avalonlibrary.net/911/CORBETT%2C%20James/Dancing_Israelis/2016-09-11_9-11_Suspects-Dancing_Israelis_by_James_Corbett_-_The_Corbett_Report.pdf</t>
  </si>
  <si>
    <t>Dancing_Israelis</t>
  </si>
  <si>
    <t>Dancing_Israelis/FBI_Reports</t>
  </si>
  <si>
    <t>PAL.GEOP.RES911-RPTFBI-PDF-0000001-FBIREPORT1</t>
  </si>
  <si>
    <t>FBI_Report_section_1.pdf</t>
  </si>
  <si>
    <t>https://avalonlibrary.net/911/CORBETT%2C%20James/Dancing_Israelis/FBI_Reports/FBI_Report_section_1.pdf</t>
  </si>
  <si>
    <t>Federal Bureau of Investigation</t>
  </si>
  <si>
    <t>Request SAC approval to open a Full Field Investigation
Full Field Investigation Instituted: 09/14/2001
Report runs to 141 pages</t>
  </si>
  <si>
    <t>FBI investigation documents relating to the suspicious activities of the "Dancing Israelis" witnessed on the morning of September 11, 2001</t>
  </si>
  <si>
    <t>Report runs to 87 pages</t>
  </si>
  <si>
    <t>FBI_Report_section_2.pdf</t>
  </si>
  <si>
    <t>https://avalonlibrary.net/911/CORBETT%2C%20James/Dancing_Israelis/FBI_Reports/FBI_Report_section_2.pdf</t>
  </si>
  <si>
    <t>PAL.GEOP.RES911-RPTFBI-PDF-0000002-FBIREPORT2</t>
  </si>
  <si>
    <t>FBI_Report_section_3.pdf</t>
  </si>
  <si>
    <t>PAL.GEOP.RES911-RPTFBI-PDF-0000003-FBIREPORT3</t>
  </si>
  <si>
    <t>Report runs to 100 pages</t>
  </si>
  <si>
    <t>FBI_Report_section_4.pdf</t>
  </si>
  <si>
    <t>https://avalonlibrary.net/911/CORBETT%2C%20James/Dancing_Israelis/FBI_Reports/FBI_Report_section_4.pdf</t>
  </si>
  <si>
    <t>Report runs to 16 pages</t>
  </si>
  <si>
    <t>PAL.GEOP.RES911-RPTFBI-PDF-0000004-FBIREPORT4</t>
  </si>
  <si>
    <t>PAL.GEOP.RES911-RPTFBI-PDF-0000005-FBIREPORT5</t>
  </si>
  <si>
    <t>PAL.GEOP.RES911-RPTFBI-PDF-0000006-FBIREPORT6</t>
  </si>
  <si>
    <t>FBI_Report_section_5.pdf</t>
  </si>
  <si>
    <t>FBI_Report_section_6.pdf</t>
  </si>
  <si>
    <t>https://avalonlibrary.net/911/CORBETT%2C%20James/Dancing_Israelis/FBI_Reports/FBI_Report_section_5.pdf</t>
  </si>
  <si>
    <t>Report runs to 141 pages</t>
  </si>
  <si>
    <t>https://avalonlibrary.net/911/CORBETT%2C%20James/Dancing_Israelis/FBI_Reports/FBI_Report_section_6.pdf</t>
  </si>
  <si>
    <t>Report runs to 94 pages</t>
  </si>
  <si>
    <t>Police report</t>
  </si>
  <si>
    <t>RPTPOL</t>
  </si>
  <si>
    <t>Police_report_2001-09-11.pdf</t>
  </si>
  <si>
    <t>East Rutherford (NJ) preliminary report from Sgt. Rivelli on special detail Route 120 and 3 west at 15:56 on 09/11/01 running to 4 pages</t>
  </si>
  <si>
    <t>NYPD - East Rutherford PD, New Jersey</t>
  </si>
  <si>
    <t>https://avalonlibrary.net/911/CORBETT%2C%20James/Dancing_Israelis/FBI_Reports/Police_report_2001-09-11.pdf</t>
  </si>
  <si>
    <t>PAL.GEOP.RES911-RPTPOL-PDF-0000001-NYPDRIVELLI</t>
  </si>
  <si>
    <t>Philip_Zelikow/1998_Foreign_Affairs_article</t>
  </si>
  <si>
    <t>PAL.GEOP.RES911-ARTICL-PDF-0000061-ZELIKOW</t>
  </si>
  <si>
    <t>1998-11-01_Catastrophic_Terrorism_Tackling_the_New_Danger_Carter,A_Deutch,J_Zelikow, Philip.D_(Foreign_Affairs).pdf</t>
  </si>
  <si>
    <t>https://avalonlibrary.net/911/CORBETT%2C%20James/Philip_Zelikow/1998_Foreign_Affairs_article/1998-11-01_Catastrophic_Terrorism_Tackling_the_New_Danger_Carter%2CA_Deutch%2CJ_Zelikow%2C%20Philip.D_%28Foreign_Affairs%29.pdf</t>
  </si>
  <si>
    <t>Ashton B. Carter, John Deutch, and Philip Zelikow</t>
  </si>
  <si>
    <t>Authors: Ashton B. Carter, John Deutch, and Philip Zelikow
Source: Council on Foreign Affairs - Foreign Affairs magazine: Vol. 77, No. 6
Title: Catastrophic Terrorism: Tackling the New Danger
Date: 1998
In this article entitled “Catastrophic Terrorism: Tackling the New Danger,” written for the Council on Foreign Relations’ Foreign Affairs in November 1998, Zelikow and co-authors Ashton Carter and John Deutch ask readers to imagine a catastrophic act of terrorism like the destruction of the World Trade Center.
"Like Pearl Harbor, the event would divide our past and future into a before and after. The United States might respond with draconian measures scaling back civil liberties, allowing wider surveillance of citizens, detention of suspects and use of deadly force. More violence could follow, either future terrorist attacks or U.S. counterattacks. Belatedly, Americans would judge their leaders negligent for not addressing terrorism more urgently."</t>
  </si>
  <si>
    <t>See also: https://corbettreport.com/911suspects/#zelikow</t>
  </si>
  <si>
    <t>See also: https://corbettreport.com/911suspects/#whitman</t>
  </si>
  <si>
    <t>See also: https://corbettreport.com/911suspects/#israelis</t>
  </si>
  <si>
    <t>See also: https://corbettreport.com/911suspects/#eberhart</t>
  </si>
  <si>
    <t>See also: https://corbettreport.com/911suspects/#baer</t>
  </si>
  <si>
    <t>See also: https://corbettreport.com/911suspects/#giuliani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</si>
</sst>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ourier New"/>
      <family val="3"/>
    </font>
    <font>
      <sz val="10"/>
      <color theme="1"/>
      <name val="Courier New"/>
      <family val="3"/>
    </font>
    <font>
      <sz val="10"/>
      <color theme="1"/>
      <name val="Calibri"/>
      <family val="2"/>
      <scheme val="minor"/>
    </font>
    <font>
      <u/>
      <sz val="11"/>
      <color theme="10"/>
      <name val="Calibri"/>
      <family val="2"/>
      <scheme val="minor"/>
    </font>
    <font>
      <b/>
      <sz val="11"/>
      <color theme="1"/>
      <name val="Courier New"/>
      <family val="3"/>
    </font>
    <font>
      <sz val="9"/>
      <color theme="1"/>
      <name val="Microsoft Sans Serif"/>
      <family val="2"/>
    </font>
    <font>
      <b/>
      <sz val="9"/>
      <color theme="1"/>
      <name val="Microsoft Sans Serif"/>
      <family val="2"/>
    </font>
    <font>
      <sz val="10"/>
      <name val="Courier New"/>
      <family val="3"/>
    </font>
    <font>
      <b/>
      <sz val="8"/>
      <color theme="1"/>
      <name val="Courier New"/>
      <family val="3"/>
    </font>
    <font>
      <sz val="8"/>
      <color theme="1"/>
      <name val="Courier New"/>
      <family val="3"/>
    </font>
    <font>
      <b/>
      <sz val="8"/>
      <color theme="2" tint="-0.499984740745262"/>
      <name val="Courier New"/>
      <family val="3"/>
    </font>
    <font>
      <i/>
      <sz val="10"/>
      <color theme="1"/>
      <name val="Courier New"/>
      <family val="3"/>
    </font>
    <font>
      <sz val="11"/>
      <name val="Courier New"/>
      <family val="3"/>
    </font>
    <font>
      <sz val="9"/>
      <name val="Courier New"/>
      <family val="3"/>
    </font>
    <font>
      <i/>
      <sz val="9"/>
      <name val="Courier New"/>
      <family val="3"/>
    </font>
    <font>
      <sz val="12"/>
      <color theme="1"/>
      <name val="Microsoft Sans Serif"/>
      <family val="2"/>
    </font>
    <font>
      <sz val="12"/>
      <color theme="1"/>
      <name val="Courier New"/>
      <family val="3"/>
    </font>
    <font>
      <sz val="10"/>
      <color theme="1"/>
      <name val="Microsoft Sans Serif"/>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54">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6" fillId="0" borderId="0" xfId="0" applyFont="1"/>
    <xf numFmtId="0" fontId="7" fillId="0" borderId="0" xfId="0" applyFont="1"/>
    <xf numFmtId="0" fontId="6" fillId="0" borderId="0" xfId="0" applyFont="1" applyAlignment="1">
      <alignment horizontal="left" vertical="center"/>
    </xf>
    <xf numFmtId="0" fontId="9" fillId="0" borderId="0" xfId="0" applyFont="1"/>
    <xf numFmtId="0" fontId="10" fillId="0" borderId="0" xfId="0" applyFont="1"/>
    <xf numFmtId="0" fontId="10"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wrapText="1"/>
    </xf>
    <xf numFmtId="0" fontId="10" fillId="0" borderId="0" xfId="0" applyFont="1" applyAlignment="1">
      <alignment vertical="center" wrapText="1"/>
    </xf>
    <xf numFmtId="0" fontId="11" fillId="0" borderId="0" xfId="0" applyFont="1"/>
    <xf numFmtId="0" fontId="10" fillId="0" borderId="0" xfId="0" applyFont="1" applyAlignment="1">
      <alignment vertical="top" wrapText="1"/>
    </xf>
    <xf numFmtId="0" fontId="2" fillId="0" borderId="0" xfId="0" applyFont="1" applyAlignment="1">
      <alignment horizontal="left" vertical="center"/>
    </xf>
    <xf numFmtId="0" fontId="8" fillId="0" borderId="0" xfId="1" applyFont="1" applyAlignment="1">
      <alignment horizontal="left" vertical="center"/>
    </xf>
    <xf numFmtId="22" fontId="2" fillId="0" borderId="0" xfId="0" applyNumberFormat="1"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wrapText="1"/>
    </xf>
    <xf numFmtId="14" fontId="2" fillId="0" borderId="0" xfId="0" applyNumberFormat="1" applyFont="1" applyAlignment="1">
      <alignment horizontal="left" vertical="center"/>
    </xf>
    <xf numFmtId="0" fontId="5" fillId="0" borderId="0" xfId="0" applyFont="1" applyAlignment="1">
      <alignment wrapText="1"/>
    </xf>
    <xf numFmtId="0" fontId="2" fillId="0" borderId="0" xfId="0" applyFont="1" applyAlignment="1">
      <alignment wrapText="1"/>
    </xf>
    <xf numFmtId="0" fontId="1" fillId="0" borderId="0" xfId="0" applyFont="1" applyAlignment="1">
      <alignment wrapText="1"/>
    </xf>
    <xf numFmtId="49" fontId="2" fillId="0" borderId="0" xfId="0" applyNumberFormat="1" applyFont="1" applyAlignment="1">
      <alignment horizontal="left" vertical="center"/>
    </xf>
    <xf numFmtId="49" fontId="2" fillId="0" borderId="0" xfId="0" applyNumberFormat="1" applyFont="1"/>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8" fillId="0" borderId="0" xfId="1" applyFont="1" applyAlignment="1">
      <alignment vertical="center"/>
    </xf>
    <xf numFmtId="0" fontId="13" fillId="0" borderId="0" xfId="1" applyFont="1" applyAlignment="1">
      <alignment horizontal="left" vertical="center" wrapText="1"/>
    </xf>
    <xf numFmtId="0" fontId="14"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horizontal="left" vertical="center" wrapText="1"/>
    </xf>
    <xf numFmtId="0" fontId="13" fillId="0" borderId="0" xfId="0" applyFont="1" applyAlignment="1">
      <alignment vertical="center" wrapText="1"/>
    </xf>
    <xf numFmtId="14"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49" fontId="1" fillId="0" borderId="0" xfId="0" applyNumberFormat="1" applyFont="1" applyAlignment="1">
      <alignment horizontal="left" vertical="center" wrapText="1"/>
    </xf>
    <xf numFmtId="0" fontId="5" fillId="0" borderId="0" xfId="0" applyFont="1" applyAlignment="1">
      <alignment horizontal="left" vertical="center" wrapText="1"/>
    </xf>
    <xf numFmtId="0" fontId="16" fillId="0" borderId="0" xfId="0" applyFont="1"/>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vertical="center"/>
    </xf>
    <xf numFmtId="0" fontId="16"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center" vertical="center"/>
    </xf>
    <xf numFmtId="0" fontId="18" fillId="0" borderId="0" xfId="0" applyFont="1"/>
    <xf numFmtId="14" fontId="1" fillId="0" borderId="0" xfId="0" applyNumberFormat="1" applyFont="1" applyAlignment="1">
      <alignment horizontal="left" vertical="center" wrapText="1"/>
    </xf>
    <xf numFmtId="0" fontId="7" fillId="2" borderId="0" xfId="0" applyFont="1" applyFill="1"/>
    <xf numFmtId="0" fontId="6" fillId="2" borderId="0" xfId="0" applyFont="1" applyFill="1"/>
    <xf numFmtId="0" fontId="6" fillId="0" borderId="0" xfId="0" applyFont="1" applyFill="1"/>
    <xf numFmtId="0" fontId="7"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valonlibrary.net/?dir=911/WTC%20Tower%20Blueprints/WTCTowerBlueprints_by_levels/tvmast.zip.zi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32"/>
  <sheetViews>
    <sheetView tabSelected="1" topLeftCell="L1" workbookViewId="0">
      <pane ySplit="1" topLeftCell="A1035" activePane="bottomLeft" state="frozen"/>
      <selection activeCell="K1" sqref="K1"/>
      <selection pane="bottomLeft" activeCell="O1043" sqref="O1043"/>
    </sheetView>
  </sheetViews>
  <sheetFormatPr defaultRowHeight="15" x14ac:dyDescent="0.25"/>
  <cols>
    <col min="1" max="1" width="69.42578125" style="1" customWidth="1"/>
    <col min="2" max="2" width="18" style="1" customWidth="1"/>
    <col min="3" max="3" width="27.85546875" style="1" customWidth="1"/>
    <col min="4" max="4" width="22.140625" style="1" customWidth="1"/>
    <col min="5" max="6" width="12.85546875" style="1" bestFit="1" customWidth="1"/>
    <col min="7" max="7" width="57.42578125" style="1" bestFit="1" customWidth="1"/>
    <col min="8" max="8" width="7.140625" style="1" customWidth="1"/>
    <col min="9" max="9" width="108.140625" customWidth="1"/>
    <col min="10" max="10" width="150.7109375" style="25" customWidth="1"/>
    <col min="11" max="11" width="146.85546875" style="1" customWidth="1"/>
    <col min="12" max="12" width="65.7109375" style="1" customWidth="1"/>
    <col min="13" max="13" width="16.140625" style="1" customWidth="1"/>
    <col min="14" max="14" width="20.7109375" style="1" customWidth="1"/>
    <col min="15" max="15" width="159.140625" style="1" customWidth="1"/>
    <col min="16" max="16" width="95.7109375" style="1" customWidth="1"/>
    <col min="17" max="17" width="146.7109375" style="1" customWidth="1"/>
    <col min="18" max="16384" width="9.140625" style="1"/>
  </cols>
  <sheetData>
    <row r="1" spans="1:17" s="4" customFormat="1" ht="15.75" x14ac:dyDescent="0.3">
      <c r="A1" s="4" t="s">
        <v>1770</v>
      </c>
      <c r="B1" s="4" t="s">
        <v>8</v>
      </c>
      <c r="C1" s="4" t="s">
        <v>9</v>
      </c>
      <c r="D1" s="4" t="s">
        <v>494</v>
      </c>
      <c r="E1" s="4" t="s">
        <v>2627</v>
      </c>
      <c r="F1" s="4" t="s">
        <v>2628</v>
      </c>
      <c r="G1" s="4" t="s">
        <v>436</v>
      </c>
      <c r="H1" s="4" t="s">
        <v>459</v>
      </c>
      <c r="I1" s="4" t="s">
        <v>0</v>
      </c>
      <c r="J1" s="23" t="s">
        <v>603</v>
      </c>
      <c r="K1" s="4" t="s">
        <v>1</v>
      </c>
      <c r="L1" s="4" t="s">
        <v>11</v>
      </c>
      <c r="M1" s="4" t="s">
        <v>6030</v>
      </c>
      <c r="N1" s="4" t="s">
        <v>4</v>
      </c>
      <c r="O1" s="4" t="s">
        <v>17</v>
      </c>
      <c r="P1" s="4" t="s">
        <v>28</v>
      </c>
      <c r="Q1" s="4" t="s">
        <v>437</v>
      </c>
    </row>
    <row r="2" spans="1:17" s="17" customFormat="1" ht="13.5" x14ac:dyDescent="0.25">
      <c r="A2" s="26" t="s">
        <v>463</v>
      </c>
      <c r="B2" s="17" t="s">
        <v>268</v>
      </c>
      <c r="C2" s="17" t="s">
        <v>491</v>
      </c>
      <c r="D2" s="17" t="s">
        <v>719</v>
      </c>
      <c r="E2" s="17" t="s">
        <v>3</v>
      </c>
      <c r="F2" s="17" t="s">
        <v>20</v>
      </c>
      <c r="G2" s="18" t="s">
        <v>75</v>
      </c>
      <c r="H2" s="17">
        <v>2003</v>
      </c>
      <c r="I2" s="17" t="s">
        <v>2</v>
      </c>
      <c r="J2" s="2" t="s">
        <v>2207</v>
      </c>
      <c r="K2" s="17" t="s">
        <v>7</v>
      </c>
      <c r="L2" s="17" t="s">
        <v>10</v>
      </c>
      <c r="M2" s="22">
        <v>43750</v>
      </c>
      <c r="N2" s="19"/>
    </row>
    <row r="3" spans="1:17" s="17" customFormat="1" ht="67.5" x14ac:dyDescent="0.25">
      <c r="A3" s="26" t="s">
        <v>688</v>
      </c>
      <c r="B3" s="17" t="s">
        <v>268</v>
      </c>
      <c r="C3" s="17" t="s">
        <v>491</v>
      </c>
      <c r="D3" s="17" t="s">
        <v>686</v>
      </c>
      <c r="E3" s="17" t="s">
        <v>6</v>
      </c>
      <c r="F3" s="17" t="s">
        <v>21</v>
      </c>
      <c r="G3" s="18" t="s">
        <v>75</v>
      </c>
      <c r="H3" s="17">
        <v>1947</v>
      </c>
      <c r="I3" s="17" t="s">
        <v>5</v>
      </c>
      <c r="J3" s="20" t="s">
        <v>48</v>
      </c>
      <c r="K3" s="17" t="s">
        <v>13</v>
      </c>
      <c r="L3" s="17" t="s">
        <v>10</v>
      </c>
      <c r="M3" s="22">
        <v>43750</v>
      </c>
      <c r="N3" s="19"/>
      <c r="O3" s="20" t="s">
        <v>18</v>
      </c>
    </row>
    <row r="4" spans="1:17" s="17" customFormat="1" ht="67.5" x14ac:dyDescent="0.25">
      <c r="A4" s="26" t="s">
        <v>689</v>
      </c>
      <c r="B4" s="17" t="s">
        <v>268</v>
      </c>
      <c r="C4" s="17" t="s">
        <v>491</v>
      </c>
      <c r="D4" s="17" t="s">
        <v>686</v>
      </c>
      <c r="E4" s="17" t="s">
        <v>6</v>
      </c>
      <c r="F4" s="17" t="s">
        <v>21</v>
      </c>
      <c r="G4" s="18" t="s">
        <v>75</v>
      </c>
      <c r="H4" s="17">
        <v>1947</v>
      </c>
      <c r="I4" s="17" t="s">
        <v>12</v>
      </c>
      <c r="J4" s="20" t="s">
        <v>49</v>
      </c>
      <c r="K4" s="17" t="s">
        <v>14</v>
      </c>
      <c r="L4" s="17" t="s">
        <v>10</v>
      </c>
      <c r="M4" s="22">
        <v>43750</v>
      </c>
      <c r="N4" s="19"/>
      <c r="O4" s="20" t="s">
        <v>18</v>
      </c>
    </row>
    <row r="5" spans="1:17" s="17" customFormat="1" ht="67.5" x14ac:dyDescent="0.25">
      <c r="A5" s="26" t="s">
        <v>690</v>
      </c>
      <c r="B5" s="17" t="s">
        <v>268</v>
      </c>
      <c r="C5" s="17" t="s">
        <v>491</v>
      </c>
      <c r="D5" s="17" t="s">
        <v>686</v>
      </c>
      <c r="E5" s="17" t="s">
        <v>6</v>
      </c>
      <c r="F5" s="17" t="s">
        <v>21</v>
      </c>
      <c r="G5" s="18" t="s">
        <v>75</v>
      </c>
      <c r="H5" s="17">
        <v>1947</v>
      </c>
      <c r="I5" s="17" t="s">
        <v>15</v>
      </c>
      <c r="J5" s="20" t="s">
        <v>50</v>
      </c>
      <c r="K5" s="17" t="s">
        <v>16</v>
      </c>
      <c r="L5" s="17" t="s">
        <v>10</v>
      </c>
      <c r="M5" s="22">
        <v>43750</v>
      </c>
      <c r="N5" s="19"/>
      <c r="O5" s="20" t="s">
        <v>18</v>
      </c>
    </row>
    <row r="6" spans="1:17" s="17" customFormat="1" ht="54" x14ac:dyDescent="0.25">
      <c r="A6" s="26" t="s">
        <v>692</v>
      </c>
      <c r="B6" s="17" t="s">
        <v>268</v>
      </c>
      <c r="C6" s="17" t="s">
        <v>491</v>
      </c>
      <c r="D6" s="17" t="s">
        <v>686</v>
      </c>
      <c r="E6" s="17" t="s">
        <v>6</v>
      </c>
      <c r="F6" s="17" t="s">
        <v>21</v>
      </c>
      <c r="G6" s="18" t="s">
        <v>75</v>
      </c>
      <c r="H6" s="17">
        <v>1949</v>
      </c>
      <c r="I6" s="17" t="s">
        <v>19</v>
      </c>
      <c r="J6" s="20" t="s">
        <v>51</v>
      </c>
      <c r="K6" s="17" t="s">
        <v>25</v>
      </c>
      <c r="L6" s="17" t="s">
        <v>10</v>
      </c>
      <c r="M6" s="22">
        <v>43750</v>
      </c>
      <c r="N6" s="19"/>
      <c r="O6" s="20" t="s">
        <v>22</v>
      </c>
    </row>
    <row r="7" spans="1:17" s="17" customFormat="1" ht="54" x14ac:dyDescent="0.25">
      <c r="A7" s="26" t="s">
        <v>693</v>
      </c>
      <c r="B7" s="17" t="s">
        <v>268</v>
      </c>
      <c r="C7" s="17" t="s">
        <v>491</v>
      </c>
      <c r="D7" s="17" t="s">
        <v>686</v>
      </c>
      <c r="E7" s="17" t="s">
        <v>6</v>
      </c>
      <c r="F7" s="17" t="s">
        <v>21</v>
      </c>
      <c r="G7" s="18" t="s">
        <v>75</v>
      </c>
      <c r="H7" s="17">
        <v>1949</v>
      </c>
      <c r="I7" s="17" t="s">
        <v>23</v>
      </c>
      <c r="J7" s="20" t="s">
        <v>52</v>
      </c>
      <c r="K7" s="17" t="s">
        <v>25</v>
      </c>
      <c r="L7" s="17" t="s">
        <v>10</v>
      </c>
      <c r="M7" s="22">
        <v>43750</v>
      </c>
      <c r="N7" s="19"/>
      <c r="O7" s="20" t="s">
        <v>22</v>
      </c>
    </row>
    <row r="8" spans="1:17" s="17" customFormat="1" ht="40.5" x14ac:dyDescent="0.25">
      <c r="A8" s="26" t="s">
        <v>694</v>
      </c>
      <c r="B8" s="17" t="s">
        <v>268</v>
      </c>
      <c r="C8" s="17" t="s">
        <v>491</v>
      </c>
      <c r="D8" s="17" t="s">
        <v>686</v>
      </c>
      <c r="E8" s="17" t="s">
        <v>6</v>
      </c>
      <c r="F8" s="17" t="s">
        <v>21</v>
      </c>
      <c r="G8" s="18" t="s">
        <v>75</v>
      </c>
      <c r="H8" s="17">
        <v>1949</v>
      </c>
      <c r="I8" s="17" t="s">
        <v>24</v>
      </c>
      <c r="J8" s="20" t="s">
        <v>53</v>
      </c>
      <c r="K8" s="17" t="s">
        <v>25</v>
      </c>
      <c r="L8" s="17" t="s">
        <v>10</v>
      </c>
      <c r="M8" s="22">
        <v>43750</v>
      </c>
      <c r="N8" s="19"/>
      <c r="O8" s="20" t="s">
        <v>22</v>
      </c>
    </row>
    <row r="9" spans="1:17" s="17" customFormat="1" ht="81" x14ac:dyDescent="0.25">
      <c r="A9" s="26" t="s">
        <v>697</v>
      </c>
      <c r="B9" s="17" t="s">
        <v>268</v>
      </c>
      <c r="C9" s="17" t="s">
        <v>491</v>
      </c>
      <c r="D9" s="17" t="s">
        <v>686</v>
      </c>
      <c r="E9" s="17" t="s">
        <v>6</v>
      </c>
      <c r="F9" s="17" t="s">
        <v>21</v>
      </c>
      <c r="G9" s="18" t="s">
        <v>75</v>
      </c>
      <c r="H9" s="17">
        <v>1951</v>
      </c>
      <c r="I9" s="17" t="s">
        <v>26</v>
      </c>
      <c r="J9" s="20" t="s">
        <v>54</v>
      </c>
      <c r="K9" s="17" t="s">
        <v>29</v>
      </c>
      <c r="L9" s="17" t="s">
        <v>10</v>
      </c>
      <c r="M9" s="22">
        <v>43750</v>
      </c>
      <c r="N9" s="19"/>
      <c r="O9" s="20" t="s">
        <v>30</v>
      </c>
    </row>
    <row r="10" spans="1:17" s="17" customFormat="1" ht="81" x14ac:dyDescent="0.25">
      <c r="A10" s="26" t="s">
        <v>698</v>
      </c>
      <c r="B10" s="17" t="s">
        <v>268</v>
      </c>
      <c r="C10" s="17" t="s">
        <v>491</v>
      </c>
      <c r="D10" s="17" t="s">
        <v>686</v>
      </c>
      <c r="E10" s="17" t="s">
        <v>6</v>
      </c>
      <c r="F10" s="17" t="s">
        <v>21</v>
      </c>
      <c r="G10" s="18" t="s">
        <v>75</v>
      </c>
      <c r="H10" s="17">
        <v>1951</v>
      </c>
      <c r="I10" s="17" t="s">
        <v>27</v>
      </c>
      <c r="J10" s="20" t="s">
        <v>55</v>
      </c>
      <c r="K10" s="17" t="s">
        <v>29</v>
      </c>
      <c r="L10" s="17" t="s">
        <v>10</v>
      </c>
      <c r="M10" s="22">
        <v>43750</v>
      </c>
      <c r="N10" s="19"/>
      <c r="O10" s="20" t="s">
        <v>30</v>
      </c>
      <c r="P10" s="17" t="s">
        <v>31</v>
      </c>
    </row>
    <row r="11" spans="1:17" s="17" customFormat="1" ht="75" customHeight="1" x14ac:dyDescent="0.25">
      <c r="A11" s="26" t="s">
        <v>699</v>
      </c>
      <c r="B11" s="17" t="s">
        <v>268</v>
      </c>
      <c r="C11" s="17" t="s">
        <v>491</v>
      </c>
      <c r="D11" s="17" t="s">
        <v>686</v>
      </c>
      <c r="E11" s="17" t="s">
        <v>6</v>
      </c>
      <c r="F11" s="17" t="s">
        <v>21</v>
      </c>
      <c r="G11" s="18" t="s">
        <v>75</v>
      </c>
      <c r="H11" s="17">
        <v>1952</v>
      </c>
      <c r="I11" s="17" t="s">
        <v>34</v>
      </c>
      <c r="J11" s="20" t="s">
        <v>56</v>
      </c>
      <c r="K11" s="20" t="s">
        <v>32</v>
      </c>
      <c r="L11" s="17" t="s">
        <v>10</v>
      </c>
      <c r="M11" s="22">
        <v>43750</v>
      </c>
      <c r="N11" s="19"/>
      <c r="O11" s="20" t="s">
        <v>33</v>
      </c>
    </row>
    <row r="12" spans="1:17" s="17" customFormat="1" ht="69" customHeight="1" x14ac:dyDescent="0.25">
      <c r="A12" s="26" t="s">
        <v>700</v>
      </c>
      <c r="B12" s="17" t="s">
        <v>268</v>
      </c>
      <c r="C12" s="17" t="s">
        <v>491</v>
      </c>
      <c r="D12" s="17" t="s">
        <v>686</v>
      </c>
      <c r="E12" s="17" t="s">
        <v>6</v>
      </c>
      <c r="F12" s="17" t="s">
        <v>21</v>
      </c>
      <c r="G12" s="18" t="s">
        <v>75</v>
      </c>
      <c r="H12" s="17">
        <v>1952</v>
      </c>
      <c r="I12" s="17" t="s">
        <v>35</v>
      </c>
      <c r="J12" s="20" t="s">
        <v>57</v>
      </c>
      <c r="K12" s="20" t="s">
        <v>32</v>
      </c>
      <c r="L12" s="17" t="s">
        <v>10</v>
      </c>
      <c r="M12" s="22">
        <v>43750</v>
      </c>
      <c r="N12" s="19"/>
      <c r="O12" s="20" t="s">
        <v>33</v>
      </c>
    </row>
    <row r="13" spans="1:17" s="17" customFormat="1" ht="40.5" x14ac:dyDescent="0.25">
      <c r="A13" s="26" t="s">
        <v>701</v>
      </c>
      <c r="B13" s="17" t="s">
        <v>268</v>
      </c>
      <c r="C13" s="17" t="s">
        <v>491</v>
      </c>
      <c r="D13" s="17" t="s">
        <v>686</v>
      </c>
      <c r="E13" s="17" t="s">
        <v>6</v>
      </c>
      <c r="F13" s="17" t="s">
        <v>21</v>
      </c>
      <c r="G13" s="18" t="s">
        <v>75</v>
      </c>
      <c r="H13" s="17">
        <v>1954</v>
      </c>
      <c r="I13" s="17" t="s">
        <v>59</v>
      </c>
      <c r="J13" s="20" t="s">
        <v>58</v>
      </c>
      <c r="K13" s="17" t="s">
        <v>61</v>
      </c>
      <c r="L13" s="17" t="s">
        <v>10</v>
      </c>
      <c r="M13" s="22">
        <v>43750</v>
      </c>
      <c r="N13" s="19"/>
      <c r="O13" s="20" t="s">
        <v>60</v>
      </c>
    </row>
    <row r="14" spans="1:17" s="17" customFormat="1" ht="94.5" x14ac:dyDescent="0.25">
      <c r="A14" s="26" t="s">
        <v>702</v>
      </c>
      <c r="B14" s="17" t="s">
        <v>268</v>
      </c>
      <c r="C14" s="17" t="s">
        <v>491</v>
      </c>
      <c r="D14" s="17" t="s">
        <v>686</v>
      </c>
      <c r="E14" s="17" t="s">
        <v>6</v>
      </c>
      <c r="F14" s="17" t="s">
        <v>21</v>
      </c>
      <c r="G14" s="18" t="s">
        <v>75</v>
      </c>
      <c r="H14" s="17">
        <v>1966</v>
      </c>
      <c r="I14" s="17" t="s">
        <v>62</v>
      </c>
      <c r="J14" s="20" t="s">
        <v>63</v>
      </c>
      <c r="K14" s="17" t="s">
        <v>64</v>
      </c>
      <c r="L14" s="17" t="s">
        <v>10</v>
      </c>
      <c r="M14" s="22">
        <v>43750</v>
      </c>
      <c r="N14" s="19"/>
      <c r="O14" s="20" t="s">
        <v>67</v>
      </c>
    </row>
    <row r="15" spans="1:17" s="17" customFormat="1" ht="81" x14ac:dyDescent="0.25">
      <c r="A15" s="26" t="s">
        <v>703</v>
      </c>
      <c r="B15" s="17" t="s">
        <v>268</v>
      </c>
      <c r="C15" s="17" t="s">
        <v>491</v>
      </c>
      <c r="D15" s="17" t="s">
        <v>686</v>
      </c>
      <c r="E15" s="17" t="s">
        <v>6</v>
      </c>
      <c r="F15" s="17" t="s">
        <v>21</v>
      </c>
      <c r="G15" s="18" t="s">
        <v>75</v>
      </c>
      <c r="H15" s="17">
        <v>1967</v>
      </c>
      <c r="I15" s="17" t="s">
        <v>66</v>
      </c>
      <c r="J15" s="20" t="s">
        <v>65</v>
      </c>
      <c r="K15" s="17" t="s">
        <v>68</v>
      </c>
      <c r="L15" s="17" t="s">
        <v>10</v>
      </c>
      <c r="M15" s="22">
        <v>43750</v>
      </c>
      <c r="N15" s="19"/>
      <c r="O15" s="20" t="s">
        <v>69</v>
      </c>
    </row>
    <row r="16" spans="1:17" s="17" customFormat="1" ht="54" x14ac:dyDescent="0.25">
      <c r="A16" s="26" t="s">
        <v>704</v>
      </c>
      <c r="B16" s="17" t="s">
        <v>268</v>
      </c>
      <c r="C16" s="17" t="s">
        <v>491</v>
      </c>
      <c r="D16" s="17" t="s">
        <v>686</v>
      </c>
      <c r="E16" s="17" t="s">
        <v>6</v>
      </c>
      <c r="F16" s="17" t="s">
        <v>21</v>
      </c>
      <c r="G16" s="18" t="s">
        <v>75</v>
      </c>
      <c r="H16" s="17">
        <v>1975</v>
      </c>
      <c r="I16" s="17" t="s">
        <v>72</v>
      </c>
      <c r="J16" s="20" t="s">
        <v>71</v>
      </c>
      <c r="K16" s="17" t="s">
        <v>77</v>
      </c>
      <c r="L16" s="17" t="s">
        <v>10</v>
      </c>
      <c r="M16" s="22">
        <v>43750</v>
      </c>
      <c r="N16" s="19"/>
      <c r="O16" s="20" t="s">
        <v>70</v>
      </c>
    </row>
    <row r="17" spans="1:17" s="17" customFormat="1" ht="54" x14ac:dyDescent="0.25">
      <c r="A17" s="26" t="s">
        <v>705</v>
      </c>
      <c r="B17" s="17" t="s">
        <v>268</v>
      </c>
      <c r="C17" s="17" t="s">
        <v>491</v>
      </c>
      <c r="D17" s="17" t="s">
        <v>686</v>
      </c>
      <c r="E17" s="17" t="s">
        <v>6</v>
      </c>
      <c r="F17" s="17" t="s">
        <v>21</v>
      </c>
      <c r="G17" s="18" t="s">
        <v>75</v>
      </c>
      <c r="H17" s="17">
        <v>1975</v>
      </c>
      <c r="I17" s="17" t="s">
        <v>73</v>
      </c>
      <c r="J17" s="20" t="s">
        <v>74</v>
      </c>
      <c r="K17" s="17" t="s">
        <v>76</v>
      </c>
      <c r="L17" s="17" t="s">
        <v>10</v>
      </c>
      <c r="M17" s="22">
        <v>43750</v>
      </c>
      <c r="N17" s="19"/>
      <c r="O17" s="20" t="s">
        <v>70</v>
      </c>
    </row>
    <row r="18" spans="1:17" s="17" customFormat="1" ht="81" x14ac:dyDescent="0.25">
      <c r="A18" s="26" t="s">
        <v>706</v>
      </c>
      <c r="B18" s="17" t="s">
        <v>268</v>
      </c>
      <c r="C18" s="17" t="s">
        <v>491</v>
      </c>
      <c r="D18" s="17" t="s">
        <v>686</v>
      </c>
      <c r="E18" s="17" t="s">
        <v>6</v>
      </c>
      <c r="F18" s="17" t="s">
        <v>21</v>
      </c>
      <c r="G18" s="18" t="s">
        <v>75</v>
      </c>
      <c r="H18" s="17">
        <v>1976</v>
      </c>
      <c r="I18" s="17" t="s">
        <v>78</v>
      </c>
      <c r="J18" s="20" t="s">
        <v>81</v>
      </c>
      <c r="K18" s="17" t="s">
        <v>85</v>
      </c>
      <c r="L18" s="17" t="s">
        <v>10</v>
      </c>
      <c r="M18" s="22">
        <v>43750</v>
      </c>
      <c r="N18" s="19"/>
      <c r="O18" s="20" t="s">
        <v>84</v>
      </c>
    </row>
    <row r="19" spans="1:17" s="17" customFormat="1" ht="81" x14ac:dyDescent="0.25">
      <c r="A19" s="26" t="s">
        <v>707</v>
      </c>
      <c r="B19" s="17" t="s">
        <v>268</v>
      </c>
      <c r="C19" s="17" t="s">
        <v>491</v>
      </c>
      <c r="D19" s="17" t="s">
        <v>686</v>
      </c>
      <c r="E19" s="17" t="s">
        <v>6</v>
      </c>
      <c r="F19" s="17" t="s">
        <v>21</v>
      </c>
      <c r="G19" s="18" t="s">
        <v>75</v>
      </c>
      <c r="H19" s="17">
        <v>1976</v>
      </c>
      <c r="I19" s="17" t="s">
        <v>79</v>
      </c>
      <c r="J19" s="20" t="s">
        <v>82</v>
      </c>
      <c r="K19" s="17" t="s">
        <v>85</v>
      </c>
      <c r="L19" s="17" t="s">
        <v>10</v>
      </c>
      <c r="M19" s="22">
        <v>43750</v>
      </c>
      <c r="N19" s="19"/>
      <c r="O19" s="20" t="s">
        <v>84</v>
      </c>
    </row>
    <row r="20" spans="1:17" s="17" customFormat="1" ht="81" x14ac:dyDescent="0.25">
      <c r="A20" s="26" t="s">
        <v>708</v>
      </c>
      <c r="B20" s="17" t="s">
        <v>268</v>
      </c>
      <c r="C20" s="17" t="s">
        <v>491</v>
      </c>
      <c r="D20" s="17" t="s">
        <v>686</v>
      </c>
      <c r="E20" s="17" t="s">
        <v>6</v>
      </c>
      <c r="F20" s="17" t="s">
        <v>21</v>
      </c>
      <c r="G20" s="18" t="s">
        <v>75</v>
      </c>
      <c r="H20" s="17">
        <v>1976</v>
      </c>
      <c r="I20" s="17" t="s">
        <v>80</v>
      </c>
      <c r="J20" s="20" t="s">
        <v>83</v>
      </c>
      <c r="K20" s="17" t="s">
        <v>85</v>
      </c>
      <c r="L20" s="17" t="s">
        <v>10</v>
      </c>
      <c r="M20" s="22">
        <v>43750</v>
      </c>
      <c r="N20" s="19"/>
      <c r="O20" s="20" t="s">
        <v>84</v>
      </c>
    </row>
    <row r="21" spans="1:17" s="17" customFormat="1" ht="13.5" x14ac:dyDescent="0.25">
      <c r="A21" s="26" t="s">
        <v>709</v>
      </c>
      <c r="B21" s="17" t="s">
        <v>268</v>
      </c>
      <c r="C21" s="17" t="s">
        <v>491</v>
      </c>
      <c r="D21" s="17" t="s">
        <v>686</v>
      </c>
      <c r="E21" s="17" t="s">
        <v>6</v>
      </c>
      <c r="F21" s="17" t="s">
        <v>21</v>
      </c>
      <c r="G21" s="18" t="s">
        <v>75</v>
      </c>
      <c r="H21" s="17">
        <v>1976</v>
      </c>
      <c r="I21" s="17" t="s">
        <v>87</v>
      </c>
      <c r="J21" s="20" t="s">
        <v>86</v>
      </c>
      <c r="K21" s="17" t="s">
        <v>85</v>
      </c>
      <c r="L21" s="17" t="s">
        <v>10</v>
      </c>
      <c r="M21" s="22">
        <v>43750</v>
      </c>
      <c r="N21" s="19"/>
      <c r="O21" s="20" t="s">
        <v>88</v>
      </c>
    </row>
    <row r="22" spans="1:17" s="17" customFormat="1" ht="148.5" x14ac:dyDescent="0.25">
      <c r="A22" s="26" t="s">
        <v>710</v>
      </c>
      <c r="B22" s="17" t="s">
        <v>268</v>
      </c>
      <c r="C22" s="17" t="s">
        <v>491</v>
      </c>
      <c r="D22" s="17" t="s">
        <v>686</v>
      </c>
      <c r="E22" s="17" t="s">
        <v>6</v>
      </c>
      <c r="F22" s="17" t="s">
        <v>21</v>
      </c>
      <c r="G22" s="18" t="s">
        <v>75</v>
      </c>
      <c r="H22" s="17">
        <v>1981</v>
      </c>
      <c r="I22" s="17" t="s">
        <v>89</v>
      </c>
      <c r="J22" s="20" t="s">
        <v>90</v>
      </c>
      <c r="K22" s="17" t="s">
        <v>92</v>
      </c>
      <c r="L22" s="17" t="s">
        <v>10</v>
      </c>
      <c r="M22" s="22">
        <v>43750</v>
      </c>
      <c r="N22" s="19"/>
      <c r="O22" s="20" t="s">
        <v>91</v>
      </c>
      <c r="P22" s="20" t="s">
        <v>476</v>
      </c>
      <c r="Q22" s="21" t="s">
        <v>438</v>
      </c>
    </row>
    <row r="23" spans="1:17" s="17" customFormat="1" ht="81" x14ac:dyDescent="0.25">
      <c r="A23" s="26" t="s">
        <v>712</v>
      </c>
      <c r="B23" s="17" t="s">
        <v>268</v>
      </c>
      <c r="C23" s="17" t="s">
        <v>491</v>
      </c>
      <c r="D23" s="17" t="s">
        <v>686</v>
      </c>
      <c r="E23" s="17" t="s">
        <v>6</v>
      </c>
      <c r="F23" s="17" t="s">
        <v>21</v>
      </c>
      <c r="G23" s="18" t="s">
        <v>75</v>
      </c>
      <c r="H23" s="17">
        <v>1988</v>
      </c>
      <c r="I23" s="17" t="s">
        <v>95</v>
      </c>
      <c r="J23" s="20" t="s">
        <v>93</v>
      </c>
      <c r="K23" s="17" t="s">
        <v>94</v>
      </c>
      <c r="L23" s="17" t="s">
        <v>10</v>
      </c>
      <c r="M23" s="22">
        <v>43750</v>
      </c>
      <c r="N23" s="19"/>
      <c r="O23" s="20" t="s">
        <v>165</v>
      </c>
    </row>
    <row r="24" spans="1:17" s="17" customFormat="1" ht="67.5" x14ac:dyDescent="0.25">
      <c r="A24" s="26" t="s">
        <v>713</v>
      </c>
      <c r="B24" s="17" t="s">
        <v>268</v>
      </c>
      <c r="C24" s="17" t="s">
        <v>491</v>
      </c>
      <c r="D24" s="17" t="s">
        <v>686</v>
      </c>
      <c r="E24" s="17" t="s">
        <v>6</v>
      </c>
      <c r="F24" s="17" t="s">
        <v>21</v>
      </c>
      <c r="G24" s="18" t="s">
        <v>75</v>
      </c>
      <c r="H24" s="17">
        <v>1990</v>
      </c>
      <c r="I24" s="17" t="s">
        <v>159</v>
      </c>
      <c r="J24" s="20" t="s">
        <v>156</v>
      </c>
      <c r="K24" s="17" t="s">
        <v>164</v>
      </c>
      <c r="L24" s="17" t="s">
        <v>10</v>
      </c>
      <c r="M24" s="22">
        <v>43750</v>
      </c>
      <c r="N24" s="19"/>
      <c r="O24" s="20" t="s">
        <v>166</v>
      </c>
    </row>
    <row r="25" spans="1:17" s="17" customFormat="1" ht="67.5" x14ac:dyDescent="0.25">
      <c r="A25" s="26" t="s">
        <v>714</v>
      </c>
      <c r="B25" s="17" t="s">
        <v>268</v>
      </c>
      <c r="C25" s="17" t="s">
        <v>491</v>
      </c>
      <c r="D25" s="17" t="s">
        <v>686</v>
      </c>
      <c r="E25" s="17" t="s">
        <v>6</v>
      </c>
      <c r="F25" s="17" t="s">
        <v>21</v>
      </c>
      <c r="G25" s="18" t="s">
        <v>75</v>
      </c>
      <c r="H25" s="17">
        <v>1990</v>
      </c>
      <c r="I25" s="17" t="s">
        <v>160</v>
      </c>
      <c r="J25" s="20" t="s">
        <v>157</v>
      </c>
      <c r="K25" s="17" t="s">
        <v>164</v>
      </c>
      <c r="L25" s="17" t="s">
        <v>10</v>
      </c>
      <c r="M25" s="22">
        <v>43750</v>
      </c>
      <c r="N25" s="19"/>
      <c r="O25" s="20" t="s">
        <v>166</v>
      </c>
    </row>
    <row r="26" spans="1:17" s="17" customFormat="1" ht="67.5" x14ac:dyDescent="0.25">
      <c r="A26" s="26" t="s">
        <v>715</v>
      </c>
      <c r="B26" s="17" t="s">
        <v>268</v>
      </c>
      <c r="C26" s="17" t="s">
        <v>491</v>
      </c>
      <c r="D26" s="17" t="s">
        <v>686</v>
      </c>
      <c r="E26" s="17" t="s">
        <v>6</v>
      </c>
      <c r="F26" s="17" t="s">
        <v>21</v>
      </c>
      <c r="G26" s="18" t="s">
        <v>75</v>
      </c>
      <c r="H26" s="17">
        <v>1990</v>
      </c>
      <c r="I26" s="17" t="s">
        <v>161</v>
      </c>
      <c r="J26" s="20" t="s">
        <v>158</v>
      </c>
      <c r="K26" s="17" t="s">
        <v>164</v>
      </c>
      <c r="L26" s="17" t="s">
        <v>10</v>
      </c>
      <c r="M26" s="22">
        <v>43750</v>
      </c>
      <c r="N26" s="19"/>
      <c r="O26" s="20" t="s">
        <v>166</v>
      </c>
    </row>
    <row r="27" spans="1:17" s="17" customFormat="1" ht="67.5" x14ac:dyDescent="0.25">
      <c r="A27" s="26" t="s">
        <v>716</v>
      </c>
      <c r="B27" s="17" t="s">
        <v>268</v>
      </c>
      <c r="C27" s="17" t="s">
        <v>491</v>
      </c>
      <c r="D27" s="17" t="s">
        <v>686</v>
      </c>
      <c r="E27" s="17" t="s">
        <v>6</v>
      </c>
      <c r="F27" s="17" t="s">
        <v>21</v>
      </c>
      <c r="G27" s="18" t="s">
        <v>75</v>
      </c>
      <c r="H27" s="17">
        <v>1990</v>
      </c>
      <c r="I27" s="17" t="s">
        <v>171</v>
      </c>
      <c r="J27" s="20" t="s">
        <v>162</v>
      </c>
      <c r="K27" s="17" t="s">
        <v>164</v>
      </c>
      <c r="L27" s="17" t="s">
        <v>10</v>
      </c>
      <c r="M27" s="22">
        <v>43750</v>
      </c>
      <c r="N27" s="19"/>
      <c r="O27" s="20" t="s">
        <v>166</v>
      </c>
    </row>
    <row r="28" spans="1:17" s="17" customFormat="1" ht="67.5" x14ac:dyDescent="0.25">
      <c r="A28" s="26" t="s">
        <v>717</v>
      </c>
      <c r="B28" s="17" t="s">
        <v>268</v>
      </c>
      <c r="C28" s="17" t="s">
        <v>491</v>
      </c>
      <c r="D28" s="17" t="s">
        <v>686</v>
      </c>
      <c r="E28" s="17" t="s">
        <v>6</v>
      </c>
      <c r="F28" s="17" t="s">
        <v>21</v>
      </c>
      <c r="G28" s="18" t="s">
        <v>75</v>
      </c>
      <c r="H28" s="17">
        <v>1990</v>
      </c>
      <c r="I28" s="17" t="s">
        <v>172</v>
      </c>
      <c r="J28" s="20" t="s">
        <v>163</v>
      </c>
      <c r="K28" s="17" t="s">
        <v>164</v>
      </c>
      <c r="L28" s="17" t="s">
        <v>10</v>
      </c>
      <c r="M28" s="22">
        <v>43750</v>
      </c>
      <c r="N28" s="19"/>
      <c r="O28" s="20" t="s">
        <v>166</v>
      </c>
    </row>
    <row r="29" spans="1:17" s="17" customFormat="1" ht="27" x14ac:dyDescent="0.25">
      <c r="A29" s="26" t="s">
        <v>684</v>
      </c>
      <c r="B29" s="17" t="s">
        <v>268</v>
      </c>
      <c r="C29" s="17" t="s">
        <v>491</v>
      </c>
      <c r="D29" s="17" t="s">
        <v>292</v>
      </c>
      <c r="E29" s="17" t="s">
        <v>37</v>
      </c>
      <c r="F29" s="17" t="s">
        <v>169</v>
      </c>
      <c r="G29" s="18" t="s">
        <v>75</v>
      </c>
      <c r="H29" s="17">
        <v>2003</v>
      </c>
      <c r="I29" s="17" t="s">
        <v>170</v>
      </c>
      <c r="J29" s="20" t="s">
        <v>168</v>
      </c>
      <c r="K29" s="17" t="s">
        <v>167</v>
      </c>
      <c r="L29" s="17" t="s">
        <v>10</v>
      </c>
      <c r="M29" s="22">
        <v>43750</v>
      </c>
      <c r="N29" s="19"/>
    </row>
    <row r="30" spans="1:17" s="17" customFormat="1" ht="148.5" x14ac:dyDescent="0.25">
      <c r="A30" s="26" t="s">
        <v>711</v>
      </c>
      <c r="B30" s="17" t="s">
        <v>268</v>
      </c>
      <c r="C30" s="17" t="s">
        <v>491</v>
      </c>
      <c r="D30" s="17" t="s">
        <v>685</v>
      </c>
      <c r="E30" s="17" t="s">
        <v>441</v>
      </c>
      <c r="F30" s="17" t="s">
        <v>442</v>
      </c>
      <c r="G30" s="17" t="s">
        <v>450</v>
      </c>
      <c r="H30" s="17">
        <v>1980</v>
      </c>
      <c r="I30" s="17" t="s">
        <v>440</v>
      </c>
      <c r="J30" s="20" t="s">
        <v>443</v>
      </c>
      <c r="K30" s="20" t="s">
        <v>927</v>
      </c>
      <c r="L30" s="17" t="s">
        <v>447</v>
      </c>
      <c r="M30" s="22">
        <v>42917</v>
      </c>
      <c r="N30" s="22">
        <v>42917</v>
      </c>
      <c r="O30" s="20" t="s">
        <v>444</v>
      </c>
      <c r="P30" s="20" t="s">
        <v>2813</v>
      </c>
      <c r="Q30" s="20"/>
    </row>
    <row r="31" spans="1:17" s="17" customFormat="1" ht="121.5" x14ac:dyDescent="0.25">
      <c r="A31" s="26" t="s">
        <v>687</v>
      </c>
      <c r="B31" s="17" t="s">
        <v>268</v>
      </c>
      <c r="C31" s="17" t="s">
        <v>491</v>
      </c>
      <c r="D31" s="17" t="s">
        <v>292</v>
      </c>
      <c r="E31" s="17" t="s">
        <v>37</v>
      </c>
      <c r="F31" s="17" t="s">
        <v>169</v>
      </c>
      <c r="G31" s="17" t="s">
        <v>450</v>
      </c>
      <c r="H31" s="17">
        <v>2011</v>
      </c>
      <c r="I31" s="17" t="s">
        <v>446</v>
      </c>
      <c r="J31" s="20" t="s">
        <v>445</v>
      </c>
      <c r="K31" s="17" t="s">
        <v>448</v>
      </c>
      <c r="L31" s="17" t="s">
        <v>449</v>
      </c>
      <c r="N31" s="22">
        <v>43806</v>
      </c>
      <c r="O31" s="20" t="s">
        <v>451</v>
      </c>
    </row>
    <row r="32" spans="1:17" s="17" customFormat="1" ht="121.5" x14ac:dyDescent="0.25">
      <c r="A32" s="26" t="s">
        <v>2600</v>
      </c>
      <c r="B32" s="17" t="s">
        <v>2601</v>
      </c>
      <c r="C32" s="17" t="s">
        <v>356</v>
      </c>
      <c r="D32" s="17" t="s">
        <v>529</v>
      </c>
      <c r="E32" s="17" t="s">
        <v>456</v>
      </c>
      <c r="F32" s="17" t="s">
        <v>455</v>
      </c>
      <c r="G32" s="17" t="s">
        <v>457</v>
      </c>
      <c r="H32" s="17">
        <v>2021</v>
      </c>
      <c r="I32" s="17" t="s">
        <v>458</v>
      </c>
      <c r="J32" s="20" t="s">
        <v>454</v>
      </c>
      <c r="K32" s="20" t="s">
        <v>931</v>
      </c>
      <c r="L32" s="17" t="s">
        <v>452</v>
      </c>
      <c r="N32" s="22">
        <v>44640</v>
      </c>
      <c r="O32" s="20" t="s">
        <v>453</v>
      </c>
      <c r="P32" s="17" t="s">
        <v>460</v>
      </c>
    </row>
    <row r="33" spans="1:16" s="17" customFormat="1" ht="94.5" x14ac:dyDescent="0.25">
      <c r="A33" s="26" t="s">
        <v>682</v>
      </c>
      <c r="B33" s="17" t="s">
        <v>179</v>
      </c>
      <c r="C33" s="17" t="s">
        <v>481</v>
      </c>
      <c r="D33" s="21" t="s">
        <v>366</v>
      </c>
      <c r="E33" s="17" t="s">
        <v>37</v>
      </c>
      <c r="F33" s="17" t="s">
        <v>169</v>
      </c>
      <c r="G33" s="17" t="s">
        <v>464</v>
      </c>
      <c r="H33" s="17">
        <v>2002</v>
      </c>
      <c r="I33" s="17" t="s">
        <v>465</v>
      </c>
      <c r="J33" s="20" t="s">
        <v>466</v>
      </c>
      <c r="K33" s="20" t="s">
        <v>467</v>
      </c>
      <c r="L33" s="17" t="s">
        <v>468</v>
      </c>
      <c r="M33" s="22">
        <v>43743</v>
      </c>
      <c r="N33" s="22">
        <v>42931</v>
      </c>
    </row>
    <row r="34" spans="1:16" s="17" customFormat="1" ht="94.5" x14ac:dyDescent="0.25">
      <c r="A34" s="26" t="s">
        <v>718</v>
      </c>
      <c r="B34" s="17" t="s">
        <v>179</v>
      </c>
      <c r="C34" s="17" t="s">
        <v>481</v>
      </c>
      <c r="D34" s="20" t="s">
        <v>720</v>
      </c>
      <c r="E34" s="17" t="s">
        <v>37</v>
      </c>
      <c r="F34" s="17" t="s">
        <v>169</v>
      </c>
      <c r="G34" s="17" t="s">
        <v>464</v>
      </c>
      <c r="H34" s="17">
        <v>2002</v>
      </c>
      <c r="I34" s="17" t="s">
        <v>469</v>
      </c>
      <c r="J34" s="20" t="s">
        <v>470</v>
      </c>
      <c r="K34" s="20" t="s">
        <v>2528</v>
      </c>
      <c r="L34" s="17" t="s">
        <v>468</v>
      </c>
      <c r="M34" s="22">
        <v>43743</v>
      </c>
      <c r="N34" s="22">
        <v>42469</v>
      </c>
    </row>
    <row r="35" spans="1:16" s="17" customFormat="1" ht="27" x14ac:dyDescent="0.25">
      <c r="A35" s="26" t="s">
        <v>475</v>
      </c>
      <c r="B35" s="17" t="s">
        <v>192</v>
      </c>
      <c r="C35" s="17" t="s">
        <v>481</v>
      </c>
      <c r="D35" s="17" t="s">
        <v>226</v>
      </c>
      <c r="E35" s="17" t="s">
        <v>37</v>
      </c>
      <c r="F35" s="17" t="s">
        <v>169</v>
      </c>
      <c r="G35" s="17" t="s">
        <v>471</v>
      </c>
      <c r="H35" s="17" t="s">
        <v>474</v>
      </c>
      <c r="I35" s="17" t="s">
        <v>472</v>
      </c>
      <c r="J35" s="20" t="s">
        <v>473</v>
      </c>
      <c r="L35" s="17" t="s">
        <v>477</v>
      </c>
      <c r="M35" s="22">
        <v>43743</v>
      </c>
      <c r="N35" s="22">
        <v>42475</v>
      </c>
    </row>
    <row r="36" spans="1:16" s="17" customFormat="1" ht="27" x14ac:dyDescent="0.25">
      <c r="A36" s="26" t="s">
        <v>495</v>
      </c>
      <c r="B36" s="17" t="s">
        <v>192</v>
      </c>
      <c r="C36" s="17" t="s">
        <v>481</v>
      </c>
      <c r="D36" s="17" t="s">
        <v>226</v>
      </c>
      <c r="E36" s="17" t="s">
        <v>37</v>
      </c>
      <c r="F36" s="17" t="s">
        <v>169</v>
      </c>
      <c r="G36" s="17" t="s">
        <v>471</v>
      </c>
      <c r="H36" s="17" t="s">
        <v>474</v>
      </c>
      <c r="I36" s="17" t="s">
        <v>489</v>
      </c>
      <c r="J36" s="20" t="s">
        <v>490</v>
      </c>
      <c r="L36" s="17" t="s">
        <v>500</v>
      </c>
      <c r="M36" s="22">
        <v>43743</v>
      </c>
      <c r="N36" s="22">
        <v>42473</v>
      </c>
    </row>
    <row r="37" spans="1:16" s="17" customFormat="1" ht="13.5" x14ac:dyDescent="0.25">
      <c r="A37" s="26" t="s">
        <v>501</v>
      </c>
      <c r="B37" s="17" t="s">
        <v>192</v>
      </c>
      <c r="C37" s="17" t="s">
        <v>481</v>
      </c>
      <c r="D37" s="17" t="s">
        <v>226</v>
      </c>
      <c r="E37" s="17" t="s">
        <v>37</v>
      </c>
      <c r="F37" s="17" t="s">
        <v>169</v>
      </c>
      <c r="G37" s="17" t="s">
        <v>496</v>
      </c>
      <c r="H37" s="17">
        <v>2005</v>
      </c>
      <c r="I37" s="17" t="s">
        <v>497</v>
      </c>
      <c r="J37" s="20" t="s">
        <v>498</v>
      </c>
      <c r="L37" s="17" t="s">
        <v>499</v>
      </c>
      <c r="M37" s="22">
        <v>43743</v>
      </c>
      <c r="N37" s="22">
        <v>43744</v>
      </c>
    </row>
    <row r="38" spans="1:16" s="17" customFormat="1" ht="40.5" x14ac:dyDescent="0.25">
      <c r="A38" s="26" t="s">
        <v>506</v>
      </c>
      <c r="B38" s="17" t="s">
        <v>179</v>
      </c>
      <c r="C38" s="17" t="s">
        <v>481</v>
      </c>
      <c r="D38" s="17" t="s">
        <v>292</v>
      </c>
      <c r="E38" s="17" t="s">
        <v>37</v>
      </c>
      <c r="F38" s="17" t="s">
        <v>169</v>
      </c>
      <c r="G38" s="17" t="s">
        <v>502</v>
      </c>
      <c r="H38" s="17">
        <v>2002</v>
      </c>
      <c r="I38" s="20" t="s">
        <v>503</v>
      </c>
      <c r="J38" s="20" t="s">
        <v>504</v>
      </c>
      <c r="K38" s="20" t="s">
        <v>505</v>
      </c>
      <c r="L38" s="17" t="s">
        <v>507</v>
      </c>
      <c r="M38" s="22">
        <v>43743</v>
      </c>
      <c r="N38" s="22">
        <v>43726</v>
      </c>
      <c r="O38" s="20" t="s">
        <v>508</v>
      </c>
    </row>
    <row r="39" spans="1:16" s="17" customFormat="1" ht="27" x14ac:dyDescent="0.25">
      <c r="A39" s="26" t="s">
        <v>510</v>
      </c>
      <c r="B39" s="17" t="s">
        <v>179</v>
      </c>
      <c r="C39" s="17" t="s">
        <v>481</v>
      </c>
      <c r="D39" s="17" t="s">
        <v>292</v>
      </c>
      <c r="E39" s="17" t="s">
        <v>37</v>
      </c>
      <c r="F39" s="17" t="s">
        <v>169</v>
      </c>
      <c r="G39" s="17" t="s">
        <v>502</v>
      </c>
      <c r="H39" s="17">
        <v>2002</v>
      </c>
      <c r="I39" s="20" t="s">
        <v>509</v>
      </c>
      <c r="J39" s="20" t="s">
        <v>511</v>
      </c>
      <c r="K39" s="21" t="s">
        <v>513</v>
      </c>
      <c r="L39" s="17" t="s">
        <v>512</v>
      </c>
      <c r="M39" s="22">
        <v>43743</v>
      </c>
      <c r="N39" s="22">
        <v>43744</v>
      </c>
    </row>
    <row r="40" spans="1:16" s="17" customFormat="1" ht="257.10000000000002" customHeight="1" x14ac:dyDescent="0.25">
      <c r="A40" s="26" t="s">
        <v>791</v>
      </c>
      <c r="B40" s="17" t="s">
        <v>174</v>
      </c>
      <c r="C40" s="17" t="s">
        <v>481</v>
      </c>
      <c r="D40" s="17" t="s">
        <v>519</v>
      </c>
      <c r="E40" s="17" t="s">
        <v>37</v>
      </c>
      <c r="F40" s="17" t="s">
        <v>169</v>
      </c>
      <c r="G40" s="17" t="s">
        <v>514</v>
      </c>
      <c r="H40" s="17">
        <v>2008</v>
      </c>
      <c r="I40" s="17" t="s">
        <v>521</v>
      </c>
      <c r="J40" s="20" t="s">
        <v>522</v>
      </c>
      <c r="K40" s="20" t="s">
        <v>525</v>
      </c>
      <c r="L40" s="17" t="s">
        <v>524</v>
      </c>
      <c r="M40" s="22">
        <v>43741</v>
      </c>
      <c r="N40" s="22">
        <v>41726</v>
      </c>
      <c r="O40" s="20" t="s">
        <v>523</v>
      </c>
      <c r="P40" s="20" t="s">
        <v>526</v>
      </c>
    </row>
    <row r="41" spans="1:16" s="17" customFormat="1" ht="67.5" x14ac:dyDescent="0.25">
      <c r="A41" s="26" t="s">
        <v>2358</v>
      </c>
      <c r="B41" s="17" t="s">
        <v>179</v>
      </c>
      <c r="C41" s="17" t="s">
        <v>481</v>
      </c>
      <c r="D41" s="17" t="s">
        <v>641</v>
      </c>
      <c r="E41" s="17" t="s">
        <v>456</v>
      </c>
      <c r="F41" s="17" t="s">
        <v>455</v>
      </c>
      <c r="G41" s="17">
        <v>911</v>
      </c>
      <c r="H41" s="17">
        <v>2012</v>
      </c>
      <c r="I41" s="17" t="s">
        <v>528</v>
      </c>
      <c r="J41" s="20" t="s">
        <v>527</v>
      </c>
      <c r="K41" s="20" t="s">
        <v>929</v>
      </c>
      <c r="L41" s="17" t="s">
        <v>524</v>
      </c>
      <c r="M41" s="22">
        <v>43717</v>
      </c>
      <c r="N41" s="22">
        <v>43717</v>
      </c>
    </row>
    <row r="42" spans="1:16" s="17" customFormat="1" ht="270" customHeight="1" x14ac:dyDescent="0.25">
      <c r="A42" s="26" t="s">
        <v>535</v>
      </c>
      <c r="B42" s="17" t="s">
        <v>179</v>
      </c>
      <c r="C42" s="17" t="s">
        <v>481</v>
      </c>
      <c r="D42" s="17" t="s">
        <v>292</v>
      </c>
      <c r="E42" s="17" t="s">
        <v>37</v>
      </c>
      <c r="F42" s="17" t="s">
        <v>169</v>
      </c>
      <c r="G42" s="17" t="s">
        <v>530</v>
      </c>
      <c r="H42" s="17" t="s">
        <v>474</v>
      </c>
      <c r="I42" s="17" t="s">
        <v>534</v>
      </c>
      <c r="J42" s="17" t="s">
        <v>533</v>
      </c>
      <c r="K42" s="20" t="s">
        <v>532</v>
      </c>
      <c r="L42" s="20" t="s">
        <v>531</v>
      </c>
      <c r="M42" s="22">
        <v>43743</v>
      </c>
      <c r="N42" s="22">
        <v>43743</v>
      </c>
      <c r="O42" s="20" t="s">
        <v>539</v>
      </c>
    </row>
    <row r="43" spans="1:16" s="17" customFormat="1" ht="27" customHeight="1" x14ac:dyDescent="0.25">
      <c r="A43" s="26" t="s">
        <v>792</v>
      </c>
      <c r="B43" s="17" t="s">
        <v>179</v>
      </c>
      <c r="C43" s="17" t="s">
        <v>481</v>
      </c>
      <c r="D43" s="17" t="s">
        <v>540</v>
      </c>
      <c r="E43" s="17" t="s">
        <v>456</v>
      </c>
      <c r="F43" s="17" t="s">
        <v>455</v>
      </c>
      <c r="G43" s="17" t="s">
        <v>530</v>
      </c>
      <c r="H43" s="17">
        <v>2001</v>
      </c>
      <c r="I43" s="17" t="s">
        <v>537</v>
      </c>
      <c r="J43" s="20" t="s">
        <v>536</v>
      </c>
      <c r="K43" s="20" t="s">
        <v>538</v>
      </c>
      <c r="M43" s="22">
        <v>43743</v>
      </c>
      <c r="N43" s="22">
        <v>43743</v>
      </c>
    </row>
    <row r="44" spans="1:16" s="17" customFormat="1" ht="148.5" x14ac:dyDescent="0.25">
      <c r="A44" s="26" t="s">
        <v>2543</v>
      </c>
      <c r="B44" s="17" t="s">
        <v>179</v>
      </c>
      <c r="C44" s="17" t="s">
        <v>481</v>
      </c>
      <c r="D44" s="17" t="s">
        <v>292</v>
      </c>
      <c r="E44" s="17" t="s">
        <v>37</v>
      </c>
      <c r="F44" s="17" t="s">
        <v>169</v>
      </c>
      <c r="G44" s="17" t="s">
        <v>530</v>
      </c>
      <c r="H44" s="17" t="s">
        <v>474</v>
      </c>
      <c r="I44" s="17" t="s">
        <v>541</v>
      </c>
      <c r="J44" s="20" t="s">
        <v>542</v>
      </c>
      <c r="K44" s="20" t="s">
        <v>544</v>
      </c>
      <c r="L44" s="17" t="s">
        <v>474</v>
      </c>
      <c r="M44" s="22">
        <v>43743</v>
      </c>
      <c r="N44" s="22">
        <v>42277</v>
      </c>
      <c r="O44" s="20" t="s">
        <v>543</v>
      </c>
      <c r="P44" s="20" t="s">
        <v>590</v>
      </c>
    </row>
    <row r="45" spans="1:16" s="17" customFormat="1" ht="162" x14ac:dyDescent="0.25">
      <c r="A45" s="26" t="s">
        <v>793</v>
      </c>
      <c r="B45" s="17" t="s">
        <v>179</v>
      </c>
      <c r="C45" s="17" t="s">
        <v>481</v>
      </c>
      <c r="D45" s="17" t="s">
        <v>292</v>
      </c>
      <c r="E45" s="17" t="s">
        <v>37</v>
      </c>
      <c r="F45" s="17" t="s">
        <v>169</v>
      </c>
      <c r="G45" s="17" t="s">
        <v>530</v>
      </c>
      <c r="H45" s="17">
        <v>2012</v>
      </c>
      <c r="I45" s="17" t="s">
        <v>548</v>
      </c>
      <c r="J45" s="20" t="s">
        <v>547</v>
      </c>
      <c r="K45" s="20" t="s">
        <v>928</v>
      </c>
      <c r="L45" s="17" t="s">
        <v>545</v>
      </c>
      <c r="M45" s="22">
        <v>43743</v>
      </c>
      <c r="N45" s="22">
        <v>42277</v>
      </c>
      <c r="O45" s="20" t="s">
        <v>546</v>
      </c>
    </row>
    <row r="46" spans="1:16" s="17" customFormat="1" ht="202.5" x14ac:dyDescent="0.25">
      <c r="A46" s="26" t="s">
        <v>794</v>
      </c>
      <c r="B46" s="17" t="s">
        <v>179</v>
      </c>
      <c r="C46" s="17" t="s">
        <v>481</v>
      </c>
      <c r="D46" s="17" t="s">
        <v>292</v>
      </c>
      <c r="E46" s="17" t="s">
        <v>37</v>
      </c>
      <c r="F46" s="17" t="s">
        <v>169</v>
      </c>
      <c r="G46" s="17" t="s">
        <v>549</v>
      </c>
      <c r="H46" s="17">
        <v>2006</v>
      </c>
      <c r="I46" s="17" t="s">
        <v>551</v>
      </c>
      <c r="J46" s="20" t="s">
        <v>550</v>
      </c>
      <c r="K46" s="20" t="s">
        <v>552</v>
      </c>
      <c r="L46" s="17" t="s">
        <v>553</v>
      </c>
      <c r="M46" s="22">
        <v>43742</v>
      </c>
      <c r="N46" s="22">
        <v>42474</v>
      </c>
    </row>
    <row r="47" spans="1:16" s="17" customFormat="1" ht="27" x14ac:dyDescent="0.25">
      <c r="A47" s="26" t="s">
        <v>795</v>
      </c>
      <c r="B47" s="17" t="s">
        <v>179</v>
      </c>
      <c r="C47" s="17" t="s">
        <v>481</v>
      </c>
      <c r="D47" s="17" t="s">
        <v>292</v>
      </c>
      <c r="E47" s="17" t="s">
        <v>37</v>
      </c>
      <c r="F47" s="17" t="s">
        <v>169</v>
      </c>
      <c r="G47" s="17" t="s">
        <v>549</v>
      </c>
      <c r="H47" s="17">
        <v>2001</v>
      </c>
      <c r="I47" s="17" t="s">
        <v>555</v>
      </c>
      <c r="J47" s="20" t="s">
        <v>554</v>
      </c>
      <c r="K47" s="20" t="s">
        <v>557</v>
      </c>
      <c r="L47" s="17" t="s">
        <v>556</v>
      </c>
      <c r="M47" s="22">
        <v>43742</v>
      </c>
      <c r="N47" s="22">
        <v>42475</v>
      </c>
    </row>
    <row r="48" spans="1:16" s="17" customFormat="1" ht="27" x14ac:dyDescent="0.25">
      <c r="A48" s="26" t="s">
        <v>796</v>
      </c>
      <c r="B48" s="17" t="s">
        <v>179</v>
      </c>
      <c r="C48" s="17" t="s">
        <v>481</v>
      </c>
      <c r="D48" s="17" t="s">
        <v>292</v>
      </c>
      <c r="E48" s="17" t="s">
        <v>37</v>
      </c>
      <c r="F48" s="17" t="s">
        <v>169</v>
      </c>
      <c r="G48" s="17" t="s">
        <v>549</v>
      </c>
      <c r="H48" s="17">
        <v>2001</v>
      </c>
      <c r="I48" s="17" t="s">
        <v>563</v>
      </c>
      <c r="J48" s="20" t="s">
        <v>562</v>
      </c>
      <c r="K48" s="20" t="s">
        <v>561</v>
      </c>
      <c r="L48" s="17" t="s">
        <v>556</v>
      </c>
      <c r="M48" s="22">
        <v>43742</v>
      </c>
      <c r="N48" s="22">
        <v>42475</v>
      </c>
    </row>
    <row r="49" spans="1:16" s="17" customFormat="1" ht="27" x14ac:dyDescent="0.25">
      <c r="A49" s="26" t="s">
        <v>797</v>
      </c>
      <c r="B49" s="17" t="s">
        <v>179</v>
      </c>
      <c r="C49" s="17" t="s">
        <v>481</v>
      </c>
      <c r="D49" s="17" t="s">
        <v>292</v>
      </c>
      <c r="E49" s="17" t="s">
        <v>37</v>
      </c>
      <c r="F49" s="17" t="s">
        <v>169</v>
      </c>
      <c r="G49" s="17" t="s">
        <v>549</v>
      </c>
      <c r="H49" s="17">
        <v>2001</v>
      </c>
      <c r="I49" s="17" t="s">
        <v>564</v>
      </c>
      <c r="J49" s="20" t="s">
        <v>565</v>
      </c>
      <c r="K49" s="20" t="s">
        <v>566</v>
      </c>
      <c r="L49" s="17" t="s">
        <v>556</v>
      </c>
      <c r="M49" s="22">
        <v>43742</v>
      </c>
      <c r="N49" s="22">
        <v>42475</v>
      </c>
    </row>
    <row r="50" spans="1:16" s="17" customFormat="1" ht="27" x14ac:dyDescent="0.25">
      <c r="A50" s="26" t="s">
        <v>798</v>
      </c>
      <c r="B50" s="17" t="s">
        <v>179</v>
      </c>
      <c r="C50" s="17" t="s">
        <v>481</v>
      </c>
      <c r="D50" s="17" t="s">
        <v>292</v>
      </c>
      <c r="E50" s="17" t="s">
        <v>37</v>
      </c>
      <c r="F50" s="17" t="s">
        <v>169</v>
      </c>
      <c r="G50" s="17" t="s">
        <v>549</v>
      </c>
      <c r="H50" s="17">
        <v>2001</v>
      </c>
      <c r="I50" s="17" t="s">
        <v>569</v>
      </c>
      <c r="J50" s="20" t="s">
        <v>567</v>
      </c>
      <c r="K50" s="20" t="s">
        <v>568</v>
      </c>
      <c r="L50" s="17" t="s">
        <v>556</v>
      </c>
      <c r="M50" s="22">
        <v>43742</v>
      </c>
      <c r="N50" s="22">
        <v>42475</v>
      </c>
    </row>
    <row r="51" spans="1:16" s="17" customFormat="1" ht="202.5" x14ac:dyDescent="0.25">
      <c r="A51" s="26" t="s">
        <v>799</v>
      </c>
      <c r="B51" s="17" t="s">
        <v>179</v>
      </c>
      <c r="C51" s="17" t="s">
        <v>481</v>
      </c>
      <c r="D51" s="17" t="s">
        <v>292</v>
      </c>
      <c r="E51" s="17" t="s">
        <v>37</v>
      </c>
      <c r="F51" s="17" t="s">
        <v>169</v>
      </c>
      <c r="G51" s="17" t="s">
        <v>570</v>
      </c>
      <c r="H51" s="17">
        <v>2010</v>
      </c>
      <c r="I51" s="17" t="s">
        <v>571</v>
      </c>
      <c r="J51" s="20" t="s">
        <v>572</v>
      </c>
      <c r="K51" s="20" t="s">
        <v>573</v>
      </c>
      <c r="L51" s="17" t="s">
        <v>574</v>
      </c>
      <c r="M51" s="22">
        <v>43742</v>
      </c>
      <c r="N51" s="22">
        <v>42479</v>
      </c>
      <c r="O51" s="20" t="s">
        <v>575</v>
      </c>
    </row>
    <row r="52" spans="1:16" s="17" customFormat="1" ht="324" x14ac:dyDescent="0.25">
      <c r="A52" s="26" t="s">
        <v>800</v>
      </c>
      <c r="B52" s="17" t="s">
        <v>179</v>
      </c>
      <c r="C52" s="17" t="s">
        <v>481</v>
      </c>
      <c r="D52" s="17" t="s">
        <v>292</v>
      </c>
      <c r="E52" s="17" t="s">
        <v>37</v>
      </c>
      <c r="F52" s="17" t="s">
        <v>169</v>
      </c>
      <c r="G52" s="17" t="s">
        <v>576</v>
      </c>
      <c r="H52" s="17">
        <v>2006</v>
      </c>
      <c r="I52" s="17" t="s">
        <v>577</v>
      </c>
      <c r="J52" s="20" t="s">
        <v>578</v>
      </c>
      <c r="K52" s="20" t="s">
        <v>579</v>
      </c>
      <c r="L52" s="17" t="s">
        <v>581</v>
      </c>
      <c r="M52" s="22">
        <v>43742</v>
      </c>
      <c r="N52" s="22">
        <v>42472</v>
      </c>
      <c r="O52" s="20" t="s">
        <v>580</v>
      </c>
    </row>
    <row r="53" spans="1:16" s="17" customFormat="1" ht="256.5" x14ac:dyDescent="0.25">
      <c r="A53" s="26" t="s">
        <v>801</v>
      </c>
      <c r="B53" s="17" t="s">
        <v>179</v>
      </c>
      <c r="C53" s="17" t="s">
        <v>481</v>
      </c>
      <c r="D53" s="17" t="s">
        <v>292</v>
      </c>
      <c r="E53" s="17" t="s">
        <v>37</v>
      </c>
      <c r="F53" s="17" t="s">
        <v>169</v>
      </c>
      <c r="G53" s="17" t="s">
        <v>576</v>
      </c>
      <c r="H53" s="17">
        <v>2008</v>
      </c>
      <c r="I53" s="17" t="s">
        <v>582</v>
      </c>
      <c r="J53" s="20" t="s">
        <v>583</v>
      </c>
      <c r="K53" s="20" t="s">
        <v>584</v>
      </c>
      <c r="L53" s="17" t="s">
        <v>581</v>
      </c>
      <c r="M53" s="22">
        <v>43742</v>
      </c>
      <c r="N53" s="22">
        <v>42472</v>
      </c>
    </row>
    <row r="54" spans="1:16" s="17" customFormat="1" ht="162" x14ac:dyDescent="0.25">
      <c r="A54" s="26" t="s">
        <v>802</v>
      </c>
      <c r="B54" s="17" t="s">
        <v>179</v>
      </c>
      <c r="C54" s="17" t="s">
        <v>481</v>
      </c>
      <c r="D54" s="17" t="s">
        <v>292</v>
      </c>
      <c r="E54" s="17" t="s">
        <v>37</v>
      </c>
      <c r="F54" s="17" t="s">
        <v>169</v>
      </c>
      <c r="G54" s="17" t="s">
        <v>576</v>
      </c>
      <c r="H54" s="17">
        <v>2005</v>
      </c>
      <c r="I54" s="17" t="s">
        <v>585</v>
      </c>
      <c r="J54" s="20" t="s">
        <v>586</v>
      </c>
      <c r="K54" s="20" t="s">
        <v>587</v>
      </c>
      <c r="L54" s="17" t="s">
        <v>581</v>
      </c>
      <c r="M54" s="22">
        <v>43742</v>
      </c>
      <c r="N54" s="22">
        <v>42472</v>
      </c>
    </row>
    <row r="55" spans="1:16" s="17" customFormat="1" ht="148.5" x14ac:dyDescent="0.25">
      <c r="A55" s="26" t="s">
        <v>803</v>
      </c>
      <c r="B55" s="17" t="s">
        <v>179</v>
      </c>
      <c r="C55" s="17" t="s">
        <v>481</v>
      </c>
      <c r="D55" s="17" t="s">
        <v>292</v>
      </c>
      <c r="E55" s="17" t="s">
        <v>37</v>
      </c>
      <c r="F55" s="17" t="s">
        <v>169</v>
      </c>
      <c r="G55" s="17" t="s">
        <v>576</v>
      </c>
      <c r="H55" s="17">
        <v>2007</v>
      </c>
      <c r="I55" s="17" t="s">
        <v>588</v>
      </c>
      <c r="J55" s="20" t="s">
        <v>589</v>
      </c>
      <c r="K55" s="20" t="s">
        <v>592</v>
      </c>
      <c r="L55" s="17" t="s">
        <v>597</v>
      </c>
      <c r="M55" s="22">
        <v>43742</v>
      </c>
      <c r="N55" s="22">
        <v>42472</v>
      </c>
      <c r="P55" s="20" t="s">
        <v>596</v>
      </c>
    </row>
    <row r="56" spans="1:16" s="17" customFormat="1" ht="229.5" x14ac:dyDescent="0.25">
      <c r="A56" s="26" t="s">
        <v>804</v>
      </c>
      <c r="B56" s="17" t="s">
        <v>179</v>
      </c>
      <c r="C56" s="17" t="s">
        <v>481</v>
      </c>
      <c r="D56" s="17" t="s">
        <v>292</v>
      </c>
      <c r="E56" s="17" t="s">
        <v>37</v>
      </c>
      <c r="F56" s="17" t="s">
        <v>169</v>
      </c>
      <c r="G56" s="17" t="s">
        <v>576</v>
      </c>
      <c r="H56" s="17">
        <v>2008</v>
      </c>
      <c r="I56" s="17" t="s">
        <v>591</v>
      </c>
      <c r="J56" s="20" t="s">
        <v>594</v>
      </c>
      <c r="K56" s="20" t="s">
        <v>595</v>
      </c>
      <c r="L56" s="17" t="s">
        <v>593</v>
      </c>
      <c r="M56" s="22">
        <v>43742</v>
      </c>
      <c r="N56" s="22">
        <v>43742</v>
      </c>
    </row>
    <row r="57" spans="1:16" s="17" customFormat="1" ht="216" x14ac:dyDescent="0.25">
      <c r="A57" s="26" t="s">
        <v>805</v>
      </c>
      <c r="B57" s="17" t="s">
        <v>179</v>
      </c>
      <c r="C57" s="17" t="s">
        <v>481</v>
      </c>
      <c r="D57" s="17" t="s">
        <v>292</v>
      </c>
      <c r="E57" s="17" t="s">
        <v>37</v>
      </c>
      <c r="F57" s="17" t="s">
        <v>169</v>
      </c>
      <c r="G57" s="17" t="s">
        <v>576</v>
      </c>
      <c r="H57" s="17">
        <v>2005</v>
      </c>
      <c r="I57" s="17" t="s">
        <v>598</v>
      </c>
      <c r="J57" s="20" t="s">
        <v>599</v>
      </c>
      <c r="K57" s="20" t="s">
        <v>2529</v>
      </c>
      <c r="L57" s="17" t="s">
        <v>601</v>
      </c>
      <c r="M57" s="22">
        <v>43742</v>
      </c>
      <c r="N57" s="22">
        <v>42479</v>
      </c>
      <c r="P57" s="20" t="s">
        <v>600</v>
      </c>
    </row>
    <row r="58" spans="1:16" s="17" customFormat="1" ht="135" x14ac:dyDescent="0.25">
      <c r="A58" s="26" t="s">
        <v>806</v>
      </c>
      <c r="B58" s="17" t="s">
        <v>179</v>
      </c>
      <c r="C58" s="17" t="s">
        <v>481</v>
      </c>
      <c r="D58" s="17" t="s">
        <v>292</v>
      </c>
      <c r="E58" s="17" t="s">
        <v>37</v>
      </c>
      <c r="F58" s="17" t="s">
        <v>169</v>
      </c>
      <c r="G58" s="17" t="s">
        <v>576</v>
      </c>
      <c r="H58" s="17">
        <v>2005</v>
      </c>
      <c r="I58" s="17" t="s">
        <v>602</v>
      </c>
      <c r="J58" s="20" t="s">
        <v>604</v>
      </c>
      <c r="K58" s="20" t="s">
        <v>605</v>
      </c>
      <c r="L58" s="17" t="s">
        <v>581</v>
      </c>
      <c r="N58" s="22">
        <v>42479</v>
      </c>
    </row>
    <row r="59" spans="1:16" s="17" customFormat="1" ht="202.5" x14ac:dyDescent="0.25">
      <c r="A59" s="26" t="s">
        <v>807</v>
      </c>
      <c r="B59" s="17" t="s">
        <v>179</v>
      </c>
      <c r="C59" s="17" t="s">
        <v>481</v>
      </c>
      <c r="D59" s="20" t="s">
        <v>611</v>
      </c>
      <c r="E59" s="17" t="s">
        <v>37</v>
      </c>
      <c r="F59" s="17" t="s">
        <v>169</v>
      </c>
      <c r="G59" s="17" t="s">
        <v>606</v>
      </c>
      <c r="H59" s="17">
        <v>2003</v>
      </c>
      <c r="I59" s="17" t="s">
        <v>608</v>
      </c>
      <c r="J59" s="20" t="s">
        <v>607</v>
      </c>
      <c r="K59" s="20" t="s">
        <v>614</v>
      </c>
      <c r="L59" s="17" t="s">
        <v>610</v>
      </c>
      <c r="M59" s="22">
        <v>43742</v>
      </c>
      <c r="N59" s="22">
        <v>43726</v>
      </c>
      <c r="O59" s="20" t="s">
        <v>609</v>
      </c>
    </row>
    <row r="60" spans="1:16" s="17" customFormat="1" ht="54" x14ac:dyDescent="0.25">
      <c r="A60" s="26" t="s">
        <v>808</v>
      </c>
      <c r="B60" s="17" t="s">
        <v>179</v>
      </c>
      <c r="C60" s="17" t="s">
        <v>481</v>
      </c>
      <c r="D60" s="17" t="s">
        <v>540</v>
      </c>
      <c r="E60" s="17" t="s">
        <v>456</v>
      </c>
      <c r="F60" s="17" t="s">
        <v>455</v>
      </c>
      <c r="G60" s="17" t="s">
        <v>618</v>
      </c>
      <c r="H60" s="17">
        <v>2001</v>
      </c>
      <c r="I60" s="17" t="s">
        <v>617</v>
      </c>
      <c r="J60" s="20" t="s">
        <v>615</v>
      </c>
      <c r="K60" s="20" t="s">
        <v>930</v>
      </c>
      <c r="L60" s="17" t="s">
        <v>616</v>
      </c>
      <c r="M60" s="22">
        <v>43744</v>
      </c>
      <c r="N60" s="22">
        <v>42428</v>
      </c>
    </row>
    <row r="61" spans="1:16" s="17" customFormat="1" ht="121.5" x14ac:dyDescent="0.25">
      <c r="A61" s="26" t="s">
        <v>809</v>
      </c>
      <c r="B61" s="17" t="s">
        <v>179</v>
      </c>
      <c r="C61" s="17" t="s">
        <v>481</v>
      </c>
      <c r="D61" s="21" t="s">
        <v>639</v>
      </c>
      <c r="E61" s="17" t="s">
        <v>37</v>
      </c>
      <c r="F61" s="17" t="s">
        <v>169</v>
      </c>
      <c r="G61" s="20" t="s">
        <v>619</v>
      </c>
      <c r="H61" s="17">
        <v>2005</v>
      </c>
      <c r="I61" s="17" t="s">
        <v>635</v>
      </c>
      <c r="J61" s="20" t="s">
        <v>642</v>
      </c>
      <c r="K61" s="20" t="s">
        <v>636</v>
      </c>
      <c r="L61" s="17" t="s">
        <v>627</v>
      </c>
      <c r="M61" s="22">
        <v>44012</v>
      </c>
      <c r="N61" s="22">
        <v>44011</v>
      </c>
    </row>
    <row r="62" spans="1:16" s="17" customFormat="1" ht="175.5" x14ac:dyDescent="0.25">
      <c r="A62" s="26" t="s">
        <v>810</v>
      </c>
      <c r="B62" s="17" t="s">
        <v>179</v>
      </c>
      <c r="C62" s="17" t="s">
        <v>481</v>
      </c>
      <c r="D62" s="17" t="s">
        <v>292</v>
      </c>
      <c r="E62" s="17" t="s">
        <v>37</v>
      </c>
      <c r="F62" s="17" t="s">
        <v>169</v>
      </c>
      <c r="G62" s="17" t="s">
        <v>643</v>
      </c>
      <c r="H62" s="17">
        <v>2015</v>
      </c>
      <c r="I62" s="17" t="s">
        <v>644</v>
      </c>
      <c r="J62" s="20" t="s">
        <v>645</v>
      </c>
      <c r="K62" s="20" t="s">
        <v>646</v>
      </c>
      <c r="L62" s="17" t="s">
        <v>616</v>
      </c>
      <c r="M62" s="22">
        <v>43743</v>
      </c>
      <c r="N62" s="22">
        <v>43742</v>
      </c>
    </row>
    <row r="63" spans="1:16" s="17" customFormat="1" ht="148.5" x14ac:dyDescent="0.25">
      <c r="A63" s="26" t="s">
        <v>811</v>
      </c>
      <c r="B63" s="17" t="s">
        <v>179</v>
      </c>
      <c r="C63" s="17" t="s">
        <v>481</v>
      </c>
      <c r="D63" s="17" t="s">
        <v>292</v>
      </c>
      <c r="E63" s="17" t="s">
        <v>37</v>
      </c>
      <c r="F63" s="17" t="s">
        <v>169</v>
      </c>
      <c r="G63" s="17" t="s">
        <v>643</v>
      </c>
      <c r="H63" s="17">
        <v>2001</v>
      </c>
      <c r="I63" s="20" t="s">
        <v>647</v>
      </c>
      <c r="J63" s="20" t="s">
        <v>648</v>
      </c>
      <c r="K63" s="20" t="s">
        <v>649</v>
      </c>
      <c r="L63" s="17" t="s">
        <v>650</v>
      </c>
      <c r="M63" s="22">
        <v>43743</v>
      </c>
      <c r="N63" s="22">
        <v>43743</v>
      </c>
    </row>
    <row r="64" spans="1:16" s="17" customFormat="1" ht="189" x14ac:dyDescent="0.25">
      <c r="A64" s="26" t="s">
        <v>812</v>
      </c>
      <c r="B64" s="17" t="s">
        <v>179</v>
      </c>
      <c r="C64" s="17" t="s">
        <v>481</v>
      </c>
      <c r="D64" s="17" t="s">
        <v>319</v>
      </c>
      <c r="E64" s="17" t="s">
        <v>37</v>
      </c>
      <c r="F64" s="17" t="s">
        <v>169</v>
      </c>
      <c r="G64" s="17" t="s">
        <v>651</v>
      </c>
      <c r="H64" s="17">
        <v>1998</v>
      </c>
      <c r="I64" s="17" t="s">
        <v>653</v>
      </c>
      <c r="J64" s="20" t="s">
        <v>652</v>
      </c>
      <c r="K64" s="20" t="s">
        <v>654</v>
      </c>
      <c r="L64" s="17" t="s">
        <v>664</v>
      </c>
      <c r="M64" s="22">
        <v>43743</v>
      </c>
      <c r="N64" s="22">
        <v>42471</v>
      </c>
      <c r="P64" s="20" t="s">
        <v>660</v>
      </c>
    </row>
    <row r="65" spans="1:16" s="17" customFormat="1" ht="162" x14ac:dyDescent="0.25">
      <c r="A65" s="26" t="s">
        <v>813</v>
      </c>
      <c r="B65" s="17" t="s">
        <v>179</v>
      </c>
      <c r="C65" s="17" t="s">
        <v>481</v>
      </c>
      <c r="D65" s="17" t="s">
        <v>292</v>
      </c>
      <c r="E65" s="17" t="s">
        <v>37</v>
      </c>
      <c r="F65" s="17" t="s">
        <v>169</v>
      </c>
      <c r="G65" s="17" t="s">
        <v>651</v>
      </c>
      <c r="H65" s="17">
        <v>1994</v>
      </c>
      <c r="I65" s="17" t="s">
        <v>657</v>
      </c>
      <c r="J65" s="20" t="s">
        <v>658</v>
      </c>
      <c r="K65" s="20" t="s">
        <v>659</v>
      </c>
      <c r="L65" s="17" t="s">
        <v>665</v>
      </c>
      <c r="M65" s="22">
        <v>43743</v>
      </c>
      <c r="N65" s="22">
        <v>42468</v>
      </c>
      <c r="P65" s="20" t="s">
        <v>660</v>
      </c>
    </row>
    <row r="66" spans="1:16" s="17" customFormat="1" ht="108" x14ac:dyDescent="0.25">
      <c r="A66" s="26" t="s">
        <v>814</v>
      </c>
      <c r="B66" s="17" t="s">
        <v>179</v>
      </c>
      <c r="C66" s="17" t="s">
        <v>481</v>
      </c>
      <c r="D66" s="17" t="s">
        <v>292</v>
      </c>
      <c r="E66" s="17" t="s">
        <v>37</v>
      </c>
      <c r="F66" s="17" t="s">
        <v>169</v>
      </c>
      <c r="G66" s="17" t="s">
        <v>661</v>
      </c>
      <c r="H66" s="17">
        <v>2004</v>
      </c>
      <c r="I66" s="17" t="s">
        <v>662</v>
      </c>
      <c r="J66" s="20" t="s">
        <v>663</v>
      </c>
      <c r="K66" s="20" t="s">
        <v>666</v>
      </c>
      <c r="L66" s="17" t="s">
        <v>667</v>
      </c>
      <c r="M66" s="22">
        <v>43742</v>
      </c>
      <c r="N66" s="22">
        <v>42736</v>
      </c>
    </row>
    <row r="67" spans="1:16" s="17" customFormat="1" ht="108" x14ac:dyDescent="0.25">
      <c r="A67" s="26" t="s">
        <v>815</v>
      </c>
      <c r="B67" s="17" t="s">
        <v>179</v>
      </c>
      <c r="C67" s="17" t="s">
        <v>481</v>
      </c>
      <c r="D67" s="17" t="s">
        <v>292</v>
      </c>
      <c r="E67" s="17" t="s">
        <v>37</v>
      </c>
      <c r="F67" s="17" t="s">
        <v>169</v>
      </c>
      <c r="G67" s="17" t="s">
        <v>661</v>
      </c>
      <c r="H67" s="17">
        <v>2004</v>
      </c>
      <c r="I67" s="17" t="s">
        <v>668</v>
      </c>
      <c r="J67" s="20" t="s">
        <v>669</v>
      </c>
      <c r="K67" s="20" t="s">
        <v>670</v>
      </c>
      <c r="L67" s="17" t="s">
        <v>667</v>
      </c>
      <c r="M67" s="22">
        <v>43742</v>
      </c>
      <c r="N67" s="22">
        <v>42736</v>
      </c>
    </row>
    <row r="68" spans="1:16" s="17" customFormat="1" ht="189" x14ac:dyDescent="0.25">
      <c r="A68" s="26" t="s">
        <v>816</v>
      </c>
      <c r="B68" s="17" t="s">
        <v>179</v>
      </c>
      <c r="C68" s="17" t="s">
        <v>481</v>
      </c>
      <c r="D68" s="17" t="s">
        <v>292</v>
      </c>
      <c r="E68" s="17" t="s">
        <v>37</v>
      </c>
      <c r="F68" s="17" t="s">
        <v>169</v>
      </c>
      <c r="G68" s="17" t="s">
        <v>661</v>
      </c>
      <c r="H68" s="17">
        <v>2004</v>
      </c>
      <c r="I68" s="17" t="s">
        <v>671</v>
      </c>
      <c r="J68" s="20" t="s">
        <v>672</v>
      </c>
      <c r="K68" s="20" t="s">
        <v>675</v>
      </c>
      <c r="L68" s="17" t="s">
        <v>667</v>
      </c>
      <c r="M68" s="22">
        <v>43742</v>
      </c>
      <c r="N68" s="22">
        <v>42736</v>
      </c>
    </row>
    <row r="69" spans="1:16" s="17" customFormat="1" ht="175.5" x14ac:dyDescent="0.25">
      <c r="A69" s="26" t="s">
        <v>817</v>
      </c>
      <c r="B69" s="17" t="s">
        <v>179</v>
      </c>
      <c r="C69" s="17" t="s">
        <v>481</v>
      </c>
      <c r="D69" s="17" t="s">
        <v>292</v>
      </c>
      <c r="E69" s="17" t="s">
        <v>37</v>
      </c>
      <c r="F69" s="17" t="s">
        <v>169</v>
      </c>
      <c r="G69" s="17" t="s">
        <v>661</v>
      </c>
      <c r="H69" s="17">
        <v>2005</v>
      </c>
      <c r="I69" s="17" t="s">
        <v>673</v>
      </c>
      <c r="J69" s="20" t="s">
        <v>674</v>
      </c>
      <c r="K69" s="20" t="s">
        <v>2530</v>
      </c>
      <c r="L69" s="17" t="s">
        <v>667</v>
      </c>
      <c r="M69" s="22">
        <v>43742</v>
      </c>
      <c r="N69" s="22">
        <v>42736</v>
      </c>
    </row>
    <row r="70" spans="1:16" s="17" customFormat="1" ht="135" x14ac:dyDescent="0.25">
      <c r="A70" s="26" t="s">
        <v>818</v>
      </c>
      <c r="B70" s="17" t="s">
        <v>179</v>
      </c>
      <c r="C70" s="17" t="s">
        <v>481</v>
      </c>
      <c r="D70" s="17" t="s">
        <v>292</v>
      </c>
      <c r="E70" s="17" t="s">
        <v>37</v>
      </c>
      <c r="F70" s="17" t="s">
        <v>169</v>
      </c>
      <c r="G70" s="17" t="s">
        <v>661</v>
      </c>
      <c r="H70" s="17">
        <v>2005</v>
      </c>
      <c r="I70" s="17" t="s">
        <v>676</v>
      </c>
      <c r="J70" s="20" t="s">
        <v>677</v>
      </c>
      <c r="K70" s="20" t="s">
        <v>681</v>
      </c>
      <c r="L70" s="17" t="s">
        <v>667</v>
      </c>
      <c r="M70" s="22">
        <v>43742</v>
      </c>
      <c r="N70" s="22">
        <v>42736</v>
      </c>
    </row>
    <row r="71" spans="1:16" s="17" customFormat="1" ht="135" x14ac:dyDescent="0.25">
      <c r="A71" s="26" t="s">
        <v>819</v>
      </c>
      <c r="B71" s="17" t="s">
        <v>179</v>
      </c>
      <c r="C71" s="17" t="s">
        <v>481</v>
      </c>
      <c r="D71" s="17" t="s">
        <v>292</v>
      </c>
      <c r="E71" s="17" t="s">
        <v>37</v>
      </c>
      <c r="F71" s="17" t="s">
        <v>169</v>
      </c>
      <c r="G71" s="17" t="s">
        <v>661</v>
      </c>
      <c r="H71" s="17">
        <v>2005</v>
      </c>
      <c r="I71" s="17" t="s">
        <v>678</v>
      </c>
      <c r="J71" s="20" t="s">
        <v>679</v>
      </c>
      <c r="K71" s="20" t="s">
        <v>680</v>
      </c>
      <c r="L71" s="17" t="s">
        <v>667</v>
      </c>
      <c r="M71" s="22">
        <v>43742</v>
      </c>
      <c r="N71" s="22">
        <v>42736</v>
      </c>
    </row>
    <row r="72" spans="1:16" s="17" customFormat="1" ht="216" x14ac:dyDescent="0.25">
      <c r="A72" s="26" t="s">
        <v>820</v>
      </c>
      <c r="B72" s="17" t="s">
        <v>179</v>
      </c>
      <c r="C72" s="17" t="s">
        <v>481</v>
      </c>
      <c r="D72" s="17" t="s">
        <v>292</v>
      </c>
      <c r="E72" s="17" t="s">
        <v>37</v>
      </c>
      <c r="F72" s="17" t="s">
        <v>169</v>
      </c>
      <c r="G72" s="17" t="s">
        <v>722</v>
      </c>
      <c r="H72" s="17">
        <v>2007</v>
      </c>
      <c r="I72" s="17" t="s">
        <v>723</v>
      </c>
      <c r="J72" s="20" t="s">
        <v>726</v>
      </c>
      <c r="K72" s="20" t="s">
        <v>724</v>
      </c>
      <c r="L72" s="17" t="s">
        <v>725</v>
      </c>
      <c r="M72" s="22">
        <v>43743</v>
      </c>
      <c r="N72" s="22">
        <v>42276</v>
      </c>
    </row>
    <row r="73" spans="1:16" s="17" customFormat="1" ht="27" x14ac:dyDescent="0.25">
      <c r="A73" s="26" t="s">
        <v>821</v>
      </c>
      <c r="B73" s="17" t="s">
        <v>179</v>
      </c>
      <c r="C73" s="17" t="s">
        <v>481</v>
      </c>
      <c r="D73" s="17" t="s">
        <v>292</v>
      </c>
      <c r="E73" s="17" t="s">
        <v>37</v>
      </c>
      <c r="F73" s="17" t="s">
        <v>169</v>
      </c>
      <c r="G73" s="17" t="s">
        <v>722</v>
      </c>
      <c r="H73" s="17" t="s">
        <v>474</v>
      </c>
      <c r="I73" s="17" t="s">
        <v>728</v>
      </c>
      <c r="J73" s="20" t="s">
        <v>727</v>
      </c>
      <c r="K73" s="20" t="s">
        <v>729</v>
      </c>
      <c r="L73" s="20" t="s">
        <v>730</v>
      </c>
      <c r="M73" s="22">
        <v>43743</v>
      </c>
      <c r="N73" s="22">
        <v>42332</v>
      </c>
    </row>
    <row r="74" spans="1:16" s="17" customFormat="1" ht="148.5" x14ac:dyDescent="0.25">
      <c r="A74" s="26" t="s">
        <v>822</v>
      </c>
      <c r="B74" s="17" t="s">
        <v>179</v>
      </c>
      <c r="C74" s="17" t="s">
        <v>481</v>
      </c>
      <c r="D74" s="17" t="s">
        <v>292</v>
      </c>
      <c r="E74" s="17" t="s">
        <v>37</v>
      </c>
      <c r="F74" s="17" t="s">
        <v>169</v>
      </c>
      <c r="G74" s="17" t="s">
        <v>722</v>
      </c>
      <c r="H74" s="17">
        <v>2001</v>
      </c>
      <c r="I74" s="20" t="s">
        <v>732</v>
      </c>
      <c r="J74" s="20" t="s">
        <v>731</v>
      </c>
      <c r="K74" s="20" t="s">
        <v>733</v>
      </c>
      <c r="L74" s="17" t="s">
        <v>734</v>
      </c>
      <c r="M74" s="22">
        <v>43743</v>
      </c>
      <c r="N74" s="22">
        <v>42332</v>
      </c>
    </row>
    <row r="75" spans="1:16" s="17" customFormat="1" ht="135" x14ac:dyDescent="0.25">
      <c r="A75" s="26" t="s">
        <v>823</v>
      </c>
      <c r="B75" s="17" t="s">
        <v>179</v>
      </c>
      <c r="C75" s="17" t="s">
        <v>481</v>
      </c>
      <c r="D75" s="17" t="s">
        <v>292</v>
      </c>
      <c r="E75" s="17" t="s">
        <v>37</v>
      </c>
      <c r="F75" s="17" t="s">
        <v>169</v>
      </c>
      <c r="G75" s="17" t="s">
        <v>722</v>
      </c>
      <c r="H75" s="17">
        <v>2002</v>
      </c>
      <c r="I75" s="20" t="s">
        <v>736</v>
      </c>
      <c r="J75" s="20" t="s">
        <v>735</v>
      </c>
      <c r="K75" s="20" t="s">
        <v>737</v>
      </c>
      <c r="L75" s="17" t="s">
        <v>738</v>
      </c>
      <c r="M75" s="22">
        <v>43743</v>
      </c>
      <c r="N75" s="22">
        <v>43743</v>
      </c>
    </row>
    <row r="76" spans="1:16" s="17" customFormat="1" ht="189" x14ac:dyDescent="0.25">
      <c r="A76" s="26" t="s">
        <v>824</v>
      </c>
      <c r="B76" s="17" t="s">
        <v>179</v>
      </c>
      <c r="C76" s="17" t="s">
        <v>481</v>
      </c>
      <c r="D76" s="17" t="s">
        <v>292</v>
      </c>
      <c r="E76" s="17" t="s">
        <v>37</v>
      </c>
      <c r="F76" s="17" t="s">
        <v>169</v>
      </c>
      <c r="G76" s="17" t="s">
        <v>722</v>
      </c>
      <c r="H76" s="17">
        <v>2015</v>
      </c>
      <c r="I76" s="17" t="s">
        <v>741</v>
      </c>
      <c r="J76" s="20" t="s">
        <v>740</v>
      </c>
      <c r="K76" s="20" t="s">
        <v>739</v>
      </c>
      <c r="L76" s="17" t="s">
        <v>742</v>
      </c>
      <c r="M76" s="22">
        <v>43743</v>
      </c>
      <c r="N76" s="22">
        <v>42464</v>
      </c>
    </row>
    <row r="77" spans="1:16" s="17" customFormat="1" ht="121.5" x14ac:dyDescent="0.25">
      <c r="A77" s="26" t="s">
        <v>825</v>
      </c>
      <c r="B77" s="17" t="s">
        <v>179</v>
      </c>
      <c r="C77" s="17" t="s">
        <v>481</v>
      </c>
      <c r="D77" s="17" t="s">
        <v>292</v>
      </c>
      <c r="E77" s="17" t="s">
        <v>37</v>
      </c>
      <c r="F77" s="17" t="s">
        <v>169</v>
      </c>
      <c r="G77" s="17" t="s">
        <v>743</v>
      </c>
      <c r="H77" s="17">
        <v>2001</v>
      </c>
      <c r="I77" s="17" t="s">
        <v>744</v>
      </c>
      <c r="J77" s="20" t="s">
        <v>745</v>
      </c>
      <c r="K77" s="20" t="s">
        <v>746</v>
      </c>
      <c r="L77" s="20" t="s">
        <v>790</v>
      </c>
      <c r="M77" s="22">
        <v>43743</v>
      </c>
      <c r="N77" s="22">
        <v>42449</v>
      </c>
    </row>
    <row r="78" spans="1:16" s="17" customFormat="1" ht="121.5" x14ac:dyDescent="0.25">
      <c r="A78" s="26" t="s">
        <v>826</v>
      </c>
      <c r="B78" s="17" t="s">
        <v>179</v>
      </c>
      <c r="C78" s="17" t="s">
        <v>481</v>
      </c>
      <c r="D78" s="17" t="s">
        <v>292</v>
      </c>
      <c r="E78" s="17" t="s">
        <v>37</v>
      </c>
      <c r="F78" s="17" t="s">
        <v>169</v>
      </c>
      <c r="G78" s="17" t="s">
        <v>747</v>
      </c>
      <c r="H78" s="17" t="s">
        <v>474</v>
      </c>
      <c r="I78" s="17" t="s">
        <v>748</v>
      </c>
      <c r="J78" s="20" t="s">
        <v>749</v>
      </c>
      <c r="K78" s="20" t="s">
        <v>754</v>
      </c>
      <c r="L78" s="17" t="s">
        <v>750</v>
      </c>
      <c r="M78" s="22">
        <v>43743</v>
      </c>
      <c r="N78" s="22">
        <v>43743</v>
      </c>
    </row>
    <row r="79" spans="1:16" s="17" customFormat="1" ht="135" x14ac:dyDescent="0.25">
      <c r="A79" s="26" t="s">
        <v>827</v>
      </c>
      <c r="B79" s="17" t="s">
        <v>179</v>
      </c>
      <c r="C79" s="17" t="s">
        <v>481</v>
      </c>
      <c r="D79" s="17" t="s">
        <v>292</v>
      </c>
      <c r="E79" s="17" t="s">
        <v>37</v>
      </c>
      <c r="F79" s="17" t="s">
        <v>169</v>
      </c>
      <c r="G79" s="17" t="s">
        <v>751</v>
      </c>
      <c r="H79" s="17">
        <v>2006</v>
      </c>
      <c r="I79" s="17" t="s">
        <v>753</v>
      </c>
      <c r="J79" s="20" t="s">
        <v>752</v>
      </c>
      <c r="K79" s="20" t="s">
        <v>755</v>
      </c>
      <c r="L79" s="17" t="s">
        <v>756</v>
      </c>
      <c r="M79" s="22">
        <v>43743</v>
      </c>
      <c r="N79" s="22">
        <v>42467</v>
      </c>
      <c r="O79" s="20" t="s">
        <v>757</v>
      </c>
    </row>
    <row r="80" spans="1:16" s="17" customFormat="1" ht="108" x14ac:dyDescent="0.25">
      <c r="A80" s="26" t="s">
        <v>828</v>
      </c>
      <c r="B80" s="17" t="s">
        <v>179</v>
      </c>
      <c r="C80" s="17" t="s">
        <v>481</v>
      </c>
      <c r="D80" s="17" t="s">
        <v>319</v>
      </c>
      <c r="E80" s="17" t="s">
        <v>37</v>
      </c>
      <c r="F80" s="17" t="s">
        <v>169</v>
      </c>
      <c r="G80" s="17" t="s">
        <v>759</v>
      </c>
      <c r="H80" s="17">
        <v>1962</v>
      </c>
      <c r="I80" s="17" t="s">
        <v>758</v>
      </c>
      <c r="J80" s="20" t="s">
        <v>760</v>
      </c>
      <c r="K80" s="20" t="s">
        <v>761</v>
      </c>
      <c r="L80" s="17" t="s">
        <v>468</v>
      </c>
      <c r="M80" s="22">
        <v>43743</v>
      </c>
      <c r="N80" s="22">
        <v>43714</v>
      </c>
      <c r="O80" s="20" t="s">
        <v>762</v>
      </c>
    </row>
    <row r="81" spans="1:15" s="17" customFormat="1" ht="81" x14ac:dyDescent="0.25">
      <c r="A81" s="26" t="s">
        <v>829</v>
      </c>
      <c r="B81" s="17" t="s">
        <v>179</v>
      </c>
      <c r="C81" s="17" t="s">
        <v>481</v>
      </c>
      <c r="D81" s="17" t="s">
        <v>292</v>
      </c>
      <c r="E81" s="17" t="s">
        <v>37</v>
      </c>
      <c r="F81" s="17" t="s">
        <v>169</v>
      </c>
      <c r="G81" s="17" t="s">
        <v>763</v>
      </c>
      <c r="H81" s="17">
        <v>2002</v>
      </c>
      <c r="I81" s="17" t="s">
        <v>764</v>
      </c>
      <c r="J81" s="20" t="s">
        <v>765</v>
      </c>
      <c r="K81" s="20" t="s">
        <v>766</v>
      </c>
      <c r="L81" s="17" t="s">
        <v>767</v>
      </c>
      <c r="M81" s="22">
        <v>43743</v>
      </c>
      <c r="N81" s="22">
        <v>42469</v>
      </c>
    </row>
    <row r="82" spans="1:15" s="17" customFormat="1" ht="189" x14ac:dyDescent="0.25">
      <c r="A82" s="26" t="s">
        <v>830</v>
      </c>
      <c r="B82" s="17" t="s">
        <v>179</v>
      </c>
      <c r="C82" s="17" t="s">
        <v>481</v>
      </c>
      <c r="D82" s="17" t="s">
        <v>292</v>
      </c>
      <c r="E82" s="17" t="s">
        <v>37</v>
      </c>
      <c r="F82" s="17" t="s">
        <v>169</v>
      </c>
      <c r="G82" s="17" t="s">
        <v>768</v>
      </c>
      <c r="H82" s="17">
        <v>2002</v>
      </c>
      <c r="I82" s="20" t="s">
        <v>769</v>
      </c>
      <c r="J82" s="29" t="s">
        <v>770</v>
      </c>
      <c r="K82" s="20" t="s">
        <v>771</v>
      </c>
      <c r="L82" s="17" t="s">
        <v>772</v>
      </c>
      <c r="M82" s="22">
        <v>43743</v>
      </c>
      <c r="N82" s="22">
        <v>43743</v>
      </c>
    </row>
    <row r="83" spans="1:15" s="17" customFormat="1" ht="202.5" x14ac:dyDescent="0.25">
      <c r="A83" s="26" t="s">
        <v>831</v>
      </c>
      <c r="B83" s="17" t="s">
        <v>179</v>
      </c>
      <c r="C83" s="17" t="s">
        <v>481</v>
      </c>
      <c r="D83" s="17" t="s">
        <v>292</v>
      </c>
      <c r="E83" s="17" t="s">
        <v>37</v>
      </c>
      <c r="F83" s="17" t="s">
        <v>169</v>
      </c>
      <c r="G83" s="17" t="s">
        <v>768</v>
      </c>
      <c r="H83" s="17">
        <v>2017</v>
      </c>
      <c r="I83" s="17" t="s">
        <v>775</v>
      </c>
      <c r="J83" s="20" t="s">
        <v>774</v>
      </c>
      <c r="K83" s="20" t="s">
        <v>776</v>
      </c>
      <c r="L83" s="17" t="s">
        <v>777</v>
      </c>
      <c r="M83" s="22">
        <v>43743</v>
      </c>
      <c r="N83" s="22">
        <v>43743</v>
      </c>
      <c r="O83" s="17" t="s">
        <v>773</v>
      </c>
    </row>
    <row r="84" spans="1:15" s="17" customFormat="1" ht="54" x14ac:dyDescent="0.25">
      <c r="A84" s="26" t="s">
        <v>778</v>
      </c>
      <c r="B84" s="17" t="s">
        <v>179</v>
      </c>
      <c r="C84" s="17" t="s">
        <v>481</v>
      </c>
      <c r="D84" s="20" t="s">
        <v>366</v>
      </c>
      <c r="E84" s="17" t="s">
        <v>37</v>
      </c>
      <c r="F84" s="17" t="s">
        <v>169</v>
      </c>
      <c r="G84" s="17" t="s">
        <v>768</v>
      </c>
      <c r="H84" s="17">
        <v>2000</v>
      </c>
      <c r="I84" s="17" t="s">
        <v>2531</v>
      </c>
      <c r="J84" s="20" t="s">
        <v>779</v>
      </c>
      <c r="K84" s="20" t="s">
        <v>780</v>
      </c>
      <c r="L84" s="17" t="s">
        <v>781</v>
      </c>
      <c r="M84" s="22">
        <v>43743</v>
      </c>
      <c r="N84" s="22">
        <v>43743</v>
      </c>
    </row>
    <row r="85" spans="1:15" s="17" customFormat="1" ht="94.5" x14ac:dyDescent="0.25">
      <c r="A85" s="26" t="s">
        <v>832</v>
      </c>
      <c r="B85" s="17" t="s">
        <v>179</v>
      </c>
      <c r="C85" s="17" t="s">
        <v>481</v>
      </c>
      <c r="D85" s="17" t="s">
        <v>292</v>
      </c>
      <c r="E85" s="17" t="s">
        <v>37</v>
      </c>
      <c r="F85" s="17" t="s">
        <v>169</v>
      </c>
      <c r="G85" s="17" t="s">
        <v>782</v>
      </c>
      <c r="H85" s="17" t="s">
        <v>474</v>
      </c>
      <c r="I85" s="17" t="s">
        <v>784</v>
      </c>
      <c r="J85" s="20" t="s">
        <v>783</v>
      </c>
      <c r="K85" s="20" t="s">
        <v>785</v>
      </c>
      <c r="L85" s="17" t="s">
        <v>789</v>
      </c>
      <c r="M85" s="22">
        <v>43743</v>
      </c>
      <c r="N85" s="22">
        <v>43743</v>
      </c>
    </row>
    <row r="86" spans="1:15" s="17" customFormat="1" ht="94.5" x14ac:dyDescent="0.25">
      <c r="A86" s="26" t="s">
        <v>833</v>
      </c>
      <c r="B86" s="17" t="s">
        <v>179</v>
      </c>
      <c r="C86" s="17" t="s">
        <v>481</v>
      </c>
      <c r="D86" s="17" t="s">
        <v>292</v>
      </c>
      <c r="E86" s="17" t="s">
        <v>37</v>
      </c>
      <c r="F86" s="17" t="s">
        <v>169</v>
      </c>
      <c r="G86" s="17" t="s">
        <v>782</v>
      </c>
      <c r="H86" s="17">
        <v>2010</v>
      </c>
      <c r="I86" s="17" t="s">
        <v>787</v>
      </c>
      <c r="J86" s="20" t="s">
        <v>786</v>
      </c>
      <c r="K86" s="20" t="s">
        <v>788</v>
      </c>
      <c r="L86" s="17" t="s">
        <v>789</v>
      </c>
      <c r="M86" s="22">
        <v>44728</v>
      </c>
      <c r="N86" s="22">
        <v>44728</v>
      </c>
    </row>
    <row r="87" spans="1:15" s="17" customFormat="1" ht="13.5" x14ac:dyDescent="0.25">
      <c r="A87" s="26" t="s">
        <v>847</v>
      </c>
      <c r="B87" s="17" t="s">
        <v>179</v>
      </c>
      <c r="C87" s="17" t="s">
        <v>481</v>
      </c>
      <c r="D87" s="17" t="s">
        <v>686</v>
      </c>
      <c r="E87" s="17" t="s">
        <v>835</v>
      </c>
      <c r="F87" s="17" t="s">
        <v>21</v>
      </c>
      <c r="G87" s="17" t="s">
        <v>834</v>
      </c>
      <c r="H87" s="17">
        <v>2001</v>
      </c>
      <c r="I87" s="17" t="s">
        <v>836</v>
      </c>
      <c r="J87" s="20" t="s">
        <v>858</v>
      </c>
      <c r="K87" s="17" t="s">
        <v>869</v>
      </c>
      <c r="L87" s="17" t="s">
        <v>880</v>
      </c>
      <c r="M87" s="22">
        <v>43743</v>
      </c>
      <c r="N87" s="22">
        <v>42276</v>
      </c>
    </row>
    <row r="88" spans="1:15" s="17" customFormat="1" ht="13.5" x14ac:dyDescent="0.25">
      <c r="A88" s="26" t="s">
        <v>848</v>
      </c>
      <c r="B88" s="17" t="s">
        <v>179</v>
      </c>
      <c r="C88" s="17" t="s">
        <v>481</v>
      </c>
      <c r="D88" s="17" t="s">
        <v>686</v>
      </c>
      <c r="E88" s="17" t="s">
        <v>6</v>
      </c>
      <c r="F88" s="17" t="s">
        <v>21</v>
      </c>
      <c r="G88" s="17" t="s">
        <v>834</v>
      </c>
      <c r="H88" s="17">
        <v>2001</v>
      </c>
      <c r="I88" s="17" t="s">
        <v>837</v>
      </c>
      <c r="J88" s="20" t="s">
        <v>859</v>
      </c>
      <c r="K88" s="17" t="s">
        <v>870</v>
      </c>
      <c r="L88" s="17" t="s">
        <v>881</v>
      </c>
      <c r="M88" s="22">
        <v>43743</v>
      </c>
      <c r="N88" s="22">
        <v>42276</v>
      </c>
      <c r="O88" s="17" t="s">
        <v>884</v>
      </c>
    </row>
    <row r="89" spans="1:15" s="17" customFormat="1" ht="13.5" x14ac:dyDescent="0.25">
      <c r="A89" s="26" t="s">
        <v>849</v>
      </c>
      <c r="B89" s="17" t="s">
        <v>179</v>
      </c>
      <c r="C89" s="17" t="s">
        <v>481</v>
      </c>
      <c r="D89" s="17" t="s">
        <v>686</v>
      </c>
      <c r="E89" s="17" t="s">
        <v>6</v>
      </c>
      <c r="F89" s="17" t="s">
        <v>21</v>
      </c>
      <c r="G89" s="17" t="s">
        <v>834</v>
      </c>
      <c r="H89" s="17">
        <v>2001</v>
      </c>
      <c r="I89" s="17" t="s">
        <v>838</v>
      </c>
      <c r="J89" s="20" t="s">
        <v>860</v>
      </c>
      <c r="K89" s="17" t="s">
        <v>871</v>
      </c>
      <c r="L89" s="17" t="s">
        <v>881</v>
      </c>
      <c r="M89" s="22">
        <v>43743</v>
      </c>
      <c r="N89" s="22">
        <v>42276</v>
      </c>
      <c r="O89" s="17" t="s">
        <v>884</v>
      </c>
    </row>
    <row r="90" spans="1:15" s="17" customFormat="1" ht="13.5" x14ac:dyDescent="0.25">
      <c r="A90" s="26" t="s">
        <v>850</v>
      </c>
      <c r="B90" s="17" t="s">
        <v>179</v>
      </c>
      <c r="C90" s="17" t="s">
        <v>481</v>
      </c>
      <c r="D90" s="17" t="s">
        <v>686</v>
      </c>
      <c r="E90" s="17" t="s">
        <v>6</v>
      </c>
      <c r="F90" s="17" t="s">
        <v>21</v>
      </c>
      <c r="G90" s="17" t="s">
        <v>834</v>
      </c>
      <c r="H90" s="17">
        <v>2001</v>
      </c>
      <c r="I90" s="17" t="s">
        <v>839</v>
      </c>
      <c r="J90" s="20" t="s">
        <v>861</v>
      </c>
      <c r="K90" s="17" t="s">
        <v>872</v>
      </c>
      <c r="L90" s="17" t="s">
        <v>881</v>
      </c>
      <c r="M90" s="22">
        <v>43743</v>
      </c>
      <c r="N90" s="22">
        <v>42276</v>
      </c>
      <c r="O90" s="17" t="s">
        <v>884</v>
      </c>
    </row>
    <row r="91" spans="1:15" s="17" customFormat="1" ht="13.5" x14ac:dyDescent="0.25">
      <c r="A91" s="26" t="s">
        <v>851</v>
      </c>
      <c r="B91" s="17" t="s">
        <v>179</v>
      </c>
      <c r="C91" s="17" t="s">
        <v>481</v>
      </c>
      <c r="D91" s="17" t="s">
        <v>686</v>
      </c>
      <c r="E91" s="17" t="s">
        <v>835</v>
      </c>
      <c r="F91" s="17" t="s">
        <v>21</v>
      </c>
      <c r="G91" s="17" t="s">
        <v>834</v>
      </c>
      <c r="H91" s="17">
        <v>2001</v>
      </c>
      <c r="I91" s="17" t="s">
        <v>840</v>
      </c>
      <c r="J91" s="20" t="s">
        <v>862</v>
      </c>
      <c r="K91" s="17" t="s">
        <v>873</v>
      </c>
      <c r="L91" s="17" t="s">
        <v>880</v>
      </c>
      <c r="M91" s="22">
        <v>43743</v>
      </c>
      <c r="N91" s="22">
        <v>42276</v>
      </c>
    </row>
    <row r="92" spans="1:15" s="17" customFormat="1" ht="13.5" x14ac:dyDescent="0.25">
      <c r="A92" s="26" t="s">
        <v>852</v>
      </c>
      <c r="B92" s="17" t="s">
        <v>179</v>
      </c>
      <c r="C92" s="17" t="s">
        <v>481</v>
      </c>
      <c r="D92" s="17" t="s">
        <v>686</v>
      </c>
      <c r="E92" s="17" t="s">
        <v>6</v>
      </c>
      <c r="F92" s="17" t="s">
        <v>21</v>
      </c>
      <c r="G92" s="17" t="s">
        <v>834</v>
      </c>
      <c r="H92" s="17">
        <v>2001</v>
      </c>
      <c r="I92" s="17" t="s">
        <v>841</v>
      </c>
      <c r="J92" s="20" t="s">
        <v>863</v>
      </c>
      <c r="K92" s="17" t="s">
        <v>874</v>
      </c>
      <c r="L92" s="17" t="s">
        <v>881</v>
      </c>
      <c r="M92" s="22">
        <v>43743</v>
      </c>
      <c r="N92" s="22">
        <v>42276</v>
      </c>
      <c r="O92" s="17" t="s">
        <v>884</v>
      </c>
    </row>
    <row r="93" spans="1:15" s="17" customFormat="1" ht="13.5" x14ac:dyDescent="0.25">
      <c r="A93" s="26" t="s">
        <v>853</v>
      </c>
      <c r="B93" s="17" t="s">
        <v>179</v>
      </c>
      <c r="C93" s="17" t="s">
        <v>481</v>
      </c>
      <c r="D93" s="17" t="s">
        <v>686</v>
      </c>
      <c r="E93" s="17" t="s">
        <v>6</v>
      </c>
      <c r="F93" s="17" t="s">
        <v>21</v>
      </c>
      <c r="G93" s="17" t="s">
        <v>834</v>
      </c>
      <c r="H93" s="17">
        <v>2001</v>
      </c>
      <c r="I93" s="17" t="s">
        <v>842</v>
      </c>
      <c r="J93" s="20" t="s">
        <v>864</v>
      </c>
      <c r="K93" s="17" t="s">
        <v>875</v>
      </c>
      <c r="L93" s="17" t="s">
        <v>881</v>
      </c>
      <c r="M93" s="22">
        <v>43743</v>
      </c>
      <c r="N93" s="22">
        <v>42276</v>
      </c>
      <c r="O93" s="17" t="s">
        <v>884</v>
      </c>
    </row>
    <row r="94" spans="1:15" s="17" customFormat="1" ht="13.5" x14ac:dyDescent="0.25">
      <c r="A94" s="26" t="s">
        <v>854</v>
      </c>
      <c r="B94" s="17" t="s">
        <v>179</v>
      </c>
      <c r="C94" s="17" t="s">
        <v>481</v>
      </c>
      <c r="D94" s="17" t="s">
        <v>686</v>
      </c>
      <c r="E94" s="17" t="s">
        <v>835</v>
      </c>
      <c r="F94" s="17" t="s">
        <v>21</v>
      </c>
      <c r="G94" s="17" t="s">
        <v>834</v>
      </c>
      <c r="H94" s="17">
        <v>2001</v>
      </c>
      <c r="I94" s="17" t="s">
        <v>843</v>
      </c>
      <c r="J94" s="20" t="s">
        <v>865</v>
      </c>
      <c r="K94" s="17" t="s">
        <v>876</v>
      </c>
      <c r="L94" s="17" t="s">
        <v>880</v>
      </c>
      <c r="M94" s="22">
        <v>43743</v>
      </c>
      <c r="N94" s="22">
        <v>42276</v>
      </c>
    </row>
    <row r="95" spans="1:15" s="17" customFormat="1" ht="13.5" x14ac:dyDescent="0.25">
      <c r="A95" s="26" t="s">
        <v>855</v>
      </c>
      <c r="B95" s="17" t="s">
        <v>179</v>
      </c>
      <c r="C95" s="17" t="s">
        <v>481</v>
      </c>
      <c r="D95" s="17" t="s">
        <v>686</v>
      </c>
      <c r="E95" s="17" t="s">
        <v>6</v>
      </c>
      <c r="F95" s="17" t="s">
        <v>21</v>
      </c>
      <c r="G95" s="17" t="s">
        <v>834</v>
      </c>
      <c r="H95" s="17">
        <v>2001</v>
      </c>
      <c r="I95" s="17" t="s">
        <v>844</v>
      </c>
      <c r="J95" s="20" t="s">
        <v>866</v>
      </c>
      <c r="K95" s="17" t="s">
        <v>877</v>
      </c>
      <c r="L95" s="17" t="s">
        <v>882</v>
      </c>
      <c r="M95" s="22">
        <v>43743</v>
      </c>
      <c r="N95" s="22">
        <v>42276</v>
      </c>
      <c r="O95" s="17" t="s">
        <v>884</v>
      </c>
    </row>
    <row r="96" spans="1:15" s="17" customFormat="1" ht="13.5" x14ac:dyDescent="0.25">
      <c r="A96" s="26" t="s">
        <v>856</v>
      </c>
      <c r="B96" s="17" t="s">
        <v>179</v>
      </c>
      <c r="C96" s="17" t="s">
        <v>481</v>
      </c>
      <c r="D96" s="17" t="s">
        <v>686</v>
      </c>
      <c r="E96" s="17" t="s">
        <v>835</v>
      </c>
      <c r="F96" s="17" t="s">
        <v>21</v>
      </c>
      <c r="G96" s="17" t="s">
        <v>834</v>
      </c>
      <c r="H96" s="17">
        <v>2001</v>
      </c>
      <c r="I96" s="17" t="s">
        <v>845</v>
      </c>
      <c r="J96" s="20" t="s">
        <v>867</v>
      </c>
      <c r="K96" s="17" t="s">
        <v>878</v>
      </c>
      <c r="L96" s="17" t="s">
        <v>880</v>
      </c>
      <c r="M96" s="22">
        <v>43743</v>
      </c>
      <c r="N96" s="22">
        <v>42276</v>
      </c>
    </row>
    <row r="97" spans="1:16" s="17" customFormat="1" ht="13.5" x14ac:dyDescent="0.25">
      <c r="A97" s="26" t="s">
        <v>857</v>
      </c>
      <c r="B97" s="17" t="s">
        <v>179</v>
      </c>
      <c r="C97" s="17" t="s">
        <v>481</v>
      </c>
      <c r="D97" s="17" t="s">
        <v>686</v>
      </c>
      <c r="E97" s="17" t="s">
        <v>6</v>
      </c>
      <c r="F97" s="17" t="s">
        <v>21</v>
      </c>
      <c r="G97" s="17" t="s">
        <v>834</v>
      </c>
      <c r="H97" s="17">
        <v>2001</v>
      </c>
      <c r="I97" s="17" t="s">
        <v>846</v>
      </c>
      <c r="J97" s="20" t="s">
        <v>868</v>
      </c>
      <c r="K97" s="17" t="s">
        <v>879</v>
      </c>
      <c r="L97" s="17" t="s">
        <v>882</v>
      </c>
      <c r="M97" s="22">
        <v>43743</v>
      </c>
      <c r="N97" s="22">
        <v>42276</v>
      </c>
      <c r="O97" s="17" t="s">
        <v>884</v>
      </c>
    </row>
    <row r="98" spans="1:16" s="17" customFormat="1" ht="135" x14ac:dyDescent="0.25">
      <c r="A98" s="26" t="s">
        <v>888</v>
      </c>
      <c r="B98" s="17" t="s">
        <v>179</v>
      </c>
      <c r="C98" s="17" t="s">
        <v>481</v>
      </c>
      <c r="D98" s="17" t="s">
        <v>292</v>
      </c>
      <c r="E98" s="17" t="s">
        <v>37</v>
      </c>
      <c r="F98" s="17" t="s">
        <v>169</v>
      </c>
      <c r="G98" s="17" t="s">
        <v>834</v>
      </c>
      <c r="H98" s="17">
        <v>2012</v>
      </c>
      <c r="I98" s="17" t="s">
        <v>883</v>
      </c>
      <c r="J98" s="20" t="s">
        <v>887</v>
      </c>
      <c r="K98" s="20" t="s">
        <v>886</v>
      </c>
      <c r="L98" s="17" t="s">
        <v>885</v>
      </c>
      <c r="M98" s="22">
        <v>43743</v>
      </c>
      <c r="N98" s="22">
        <v>42277</v>
      </c>
    </row>
    <row r="99" spans="1:16" s="17" customFormat="1" ht="229.5" x14ac:dyDescent="0.25">
      <c r="A99" s="26" t="s">
        <v>890</v>
      </c>
      <c r="B99" s="17" t="s">
        <v>179</v>
      </c>
      <c r="C99" s="17" t="s">
        <v>481</v>
      </c>
      <c r="D99" s="17" t="s">
        <v>292</v>
      </c>
      <c r="E99" s="17" t="s">
        <v>37</v>
      </c>
      <c r="F99" s="17" t="s">
        <v>169</v>
      </c>
      <c r="G99" s="17" t="s">
        <v>889</v>
      </c>
      <c r="H99" s="17">
        <v>2006</v>
      </c>
      <c r="I99" s="20" t="s">
        <v>894</v>
      </c>
      <c r="J99" s="20" t="s">
        <v>898</v>
      </c>
      <c r="K99" s="20" t="s">
        <v>905</v>
      </c>
      <c r="L99" s="17" t="s">
        <v>899</v>
      </c>
      <c r="M99" s="22">
        <v>43742</v>
      </c>
      <c r="N99" s="22">
        <v>42735</v>
      </c>
    </row>
    <row r="100" spans="1:16" s="17" customFormat="1" ht="135" x14ac:dyDescent="0.25">
      <c r="A100" s="26" t="s">
        <v>891</v>
      </c>
      <c r="B100" s="17" t="s">
        <v>179</v>
      </c>
      <c r="C100" s="17" t="s">
        <v>481</v>
      </c>
      <c r="D100" s="17" t="s">
        <v>292</v>
      </c>
      <c r="E100" s="17" t="s">
        <v>37</v>
      </c>
      <c r="F100" s="17" t="s">
        <v>169</v>
      </c>
      <c r="G100" s="17" t="s">
        <v>889</v>
      </c>
      <c r="H100" s="17">
        <v>2006</v>
      </c>
      <c r="I100" s="20" t="s">
        <v>895</v>
      </c>
      <c r="J100" s="20" t="s">
        <v>901</v>
      </c>
      <c r="K100" s="20" t="s">
        <v>906</v>
      </c>
      <c r="L100" s="17" t="s">
        <v>908</v>
      </c>
      <c r="N100" s="22">
        <v>42735</v>
      </c>
      <c r="O100" s="20" t="s">
        <v>900</v>
      </c>
    </row>
    <row r="101" spans="1:16" s="17" customFormat="1" ht="229.5" x14ac:dyDescent="0.25">
      <c r="A101" s="26" t="s">
        <v>892</v>
      </c>
      <c r="B101" s="17" t="s">
        <v>179</v>
      </c>
      <c r="C101" s="17" t="s">
        <v>481</v>
      </c>
      <c r="D101" s="17" t="s">
        <v>292</v>
      </c>
      <c r="E101" s="17" t="s">
        <v>37</v>
      </c>
      <c r="F101" s="17" t="s">
        <v>169</v>
      </c>
      <c r="G101" s="17" t="s">
        <v>889</v>
      </c>
      <c r="H101" s="17">
        <v>2006</v>
      </c>
      <c r="I101" s="20" t="s">
        <v>896</v>
      </c>
      <c r="J101" s="20" t="s">
        <v>902</v>
      </c>
      <c r="K101" s="20" t="s">
        <v>907</v>
      </c>
      <c r="L101" s="17" t="s">
        <v>899</v>
      </c>
      <c r="M101" s="22">
        <v>43742</v>
      </c>
      <c r="N101" s="22">
        <v>42735</v>
      </c>
    </row>
    <row r="102" spans="1:16" s="17" customFormat="1" ht="148.5" x14ac:dyDescent="0.25">
      <c r="A102" s="26" t="s">
        <v>893</v>
      </c>
      <c r="B102" s="17" t="s">
        <v>179</v>
      </c>
      <c r="C102" s="17" t="s">
        <v>481</v>
      </c>
      <c r="D102" s="17" t="s">
        <v>292</v>
      </c>
      <c r="E102" s="17" t="s">
        <v>37</v>
      </c>
      <c r="F102" s="17" t="s">
        <v>169</v>
      </c>
      <c r="G102" s="17" t="s">
        <v>889</v>
      </c>
      <c r="H102" s="17">
        <v>2008</v>
      </c>
      <c r="I102" s="20" t="s">
        <v>897</v>
      </c>
      <c r="J102" s="20" t="s">
        <v>903</v>
      </c>
      <c r="K102" s="20" t="s">
        <v>904</v>
      </c>
      <c r="L102" s="17" t="s">
        <v>899</v>
      </c>
      <c r="M102" s="22">
        <v>43742</v>
      </c>
      <c r="N102" s="22">
        <v>42735</v>
      </c>
    </row>
    <row r="103" spans="1:16" s="17" customFormat="1" ht="202.5" x14ac:dyDescent="0.25">
      <c r="A103" s="26" t="s">
        <v>912</v>
      </c>
      <c r="B103" s="17" t="s">
        <v>179</v>
      </c>
      <c r="C103" s="17" t="s">
        <v>481</v>
      </c>
      <c r="D103" s="17" t="s">
        <v>292</v>
      </c>
      <c r="E103" s="17" t="s">
        <v>37</v>
      </c>
      <c r="F103" s="17" t="s">
        <v>169</v>
      </c>
      <c r="G103" s="17" t="s">
        <v>909</v>
      </c>
      <c r="H103" s="17">
        <v>2013</v>
      </c>
      <c r="I103" s="17" t="s">
        <v>911</v>
      </c>
      <c r="J103" s="20" t="s">
        <v>910</v>
      </c>
      <c r="K103" s="20" t="s">
        <v>913</v>
      </c>
      <c r="L103" s="17" t="s">
        <v>914</v>
      </c>
      <c r="M103" s="22">
        <v>43743</v>
      </c>
      <c r="N103" s="22">
        <v>43743</v>
      </c>
    </row>
    <row r="104" spans="1:16" s="17" customFormat="1" ht="175.5" x14ac:dyDescent="0.25">
      <c r="A104" s="26" t="s">
        <v>918</v>
      </c>
      <c r="B104" s="17" t="s">
        <v>179</v>
      </c>
      <c r="C104" s="17" t="s">
        <v>481</v>
      </c>
      <c r="D104" s="17" t="s">
        <v>292</v>
      </c>
      <c r="E104" s="17" t="s">
        <v>37</v>
      </c>
      <c r="F104" s="17" t="s">
        <v>169</v>
      </c>
      <c r="G104" s="17" t="s">
        <v>909</v>
      </c>
      <c r="H104" s="17">
        <v>2013</v>
      </c>
      <c r="I104" s="20" t="s">
        <v>915</v>
      </c>
      <c r="J104" s="20" t="s">
        <v>916</v>
      </c>
      <c r="K104" s="20" t="s">
        <v>917</v>
      </c>
      <c r="L104" s="17" t="s">
        <v>919</v>
      </c>
      <c r="M104" s="22">
        <v>43743</v>
      </c>
      <c r="N104" s="22">
        <v>43743</v>
      </c>
    </row>
    <row r="105" spans="1:16" s="17" customFormat="1" ht="162" x14ac:dyDescent="0.25">
      <c r="A105" s="26" t="s">
        <v>920</v>
      </c>
      <c r="B105" s="17" t="s">
        <v>179</v>
      </c>
      <c r="C105" s="17" t="s">
        <v>481</v>
      </c>
      <c r="D105" s="17" t="s">
        <v>921</v>
      </c>
      <c r="E105" s="17" t="s">
        <v>441</v>
      </c>
      <c r="F105" s="17" t="s">
        <v>442</v>
      </c>
      <c r="G105" s="17" t="s">
        <v>922</v>
      </c>
      <c r="H105" s="17">
        <v>2010</v>
      </c>
      <c r="I105" s="20" t="s">
        <v>924</v>
      </c>
      <c r="J105" s="20" t="s">
        <v>923</v>
      </c>
      <c r="K105" s="20" t="s">
        <v>926</v>
      </c>
      <c r="L105" s="17" t="s">
        <v>925</v>
      </c>
      <c r="M105" s="22">
        <v>43744</v>
      </c>
      <c r="N105" s="22">
        <v>43744</v>
      </c>
    </row>
    <row r="106" spans="1:16" s="17" customFormat="1" ht="81" x14ac:dyDescent="0.25">
      <c r="A106" s="26" t="s">
        <v>939</v>
      </c>
      <c r="B106" s="17" t="s">
        <v>179</v>
      </c>
      <c r="C106" s="17" t="s">
        <v>481</v>
      </c>
      <c r="D106" s="17" t="s">
        <v>292</v>
      </c>
      <c r="E106" s="17" t="s">
        <v>37</v>
      </c>
      <c r="F106" s="17" t="s">
        <v>169</v>
      </c>
      <c r="G106" s="17" t="s">
        <v>932</v>
      </c>
      <c r="H106" s="17">
        <v>2002</v>
      </c>
      <c r="I106" s="20" t="s">
        <v>934</v>
      </c>
      <c r="J106" s="20" t="s">
        <v>935</v>
      </c>
      <c r="K106" s="20" t="s">
        <v>936</v>
      </c>
      <c r="L106" s="17" t="s">
        <v>933</v>
      </c>
      <c r="M106" s="22">
        <v>43750</v>
      </c>
      <c r="N106" s="22">
        <v>43750</v>
      </c>
      <c r="O106" s="17" t="s">
        <v>938</v>
      </c>
      <c r="P106" s="20" t="s">
        <v>937</v>
      </c>
    </row>
    <row r="107" spans="1:16" s="17" customFormat="1" ht="162" x14ac:dyDescent="0.25">
      <c r="A107" s="26" t="s">
        <v>945</v>
      </c>
      <c r="B107" s="17" t="s">
        <v>179</v>
      </c>
      <c r="C107" s="17" t="s">
        <v>481</v>
      </c>
      <c r="D107" s="17" t="s">
        <v>394</v>
      </c>
      <c r="E107" s="17" t="s">
        <v>37</v>
      </c>
      <c r="F107" s="17" t="s">
        <v>169</v>
      </c>
      <c r="G107" s="17" t="s">
        <v>940</v>
      </c>
      <c r="H107" s="17">
        <v>2004</v>
      </c>
      <c r="I107" s="17" t="s">
        <v>941</v>
      </c>
      <c r="J107" s="20" t="s">
        <v>944</v>
      </c>
      <c r="K107" s="20" t="s">
        <v>942</v>
      </c>
      <c r="L107" s="17" t="s">
        <v>943</v>
      </c>
      <c r="M107" s="22">
        <v>43742</v>
      </c>
      <c r="N107" s="22">
        <v>41723</v>
      </c>
    </row>
    <row r="108" spans="1:16" s="17" customFormat="1" ht="108" x14ac:dyDescent="0.25">
      <c r="A108" s="26" t="s">
        <v>955</v>
      </c>
      <c r="B108" s="17" t="s">
        <v>179</v>
      </c>
      <c r="C108" s="17" t="s">
        <v>481</v>
      </c>
      <c r="D108" s="17" t="s">
        <v>292</v>
      </c>
      <c r="E108" s="17" t="s">
        <v>37</v>
      </c>
      <c r="F108" s="17" t="s">
        <v>169</v>
      </c>
      <c r="G108" s="17" t="s">
        <v>946</v>
      </c>
      <c r="H108" s="17">
        <v>2012</v>
      </c>
      <c r="I108" s="20" t="s">
        <v>947</v>
      </c>
      <c r="J108" s="20" t="s">
        <v>949</v>
      </c>
      <c r="K108" s="20" t="s">
        <v>948</v>
      </c>
      <c r="L108" s="17" t="s">
        <v>950</v>
      </c>
      <c r="M108" s="22">
        <v>43743</v>
      </c>
      <c r="N108" s="22">
        <v>43743</v>
      </c>
    </row>
    <row r="109" spans="1:16" s="17" customFormat="1" ht="108" x14ac:dyDescent="0.25">
      <c r="A109" s="26" t="s">
        <v>956</v>
      </c>
      <c r="B109" s="17" t="s">
        <v>179</v>
      </c>
      <c r="C109" s="17" t="s">
        <v>481</v>
      </c>
      <c r="D109" s="17" t="s">
        <v>292</v>
      </c>
      <c r="E109" s="17" t="s">
        <v>37</v>
      </c>
      <c r="F109" s="17" t="s">
        <v>169</v>
      </c>
      <c r="G109" s="17" t="s">
        <v>946</v>
      </c>
      <c r="H109" s="17" t="s">
        <v>474</v>
      </c>
      <c r="I109" s="17" t="s">
        <v>952</v>
      </c>
      <c r="J109" s="20" t="s">
        <v>953</v>
      </c>
      <c r="K109" s="20" t="s">
        <v>954</v>
      </c>
      <c r="L109" s="17" t="s">
        <v>593</v>
      </c>
      <c r="M109" s="22">
        <v>43743</v>
      </c>
      <c r="N109" s="22">
        <v>42341</v>
      </c>
    </row>
    <row r="110" spans="1:16" s="17" customFormat="1" ht="189" x14ac:dyDescent="0.25">
      <c r="A110" s="26" t="s">
        <v>961</v>
      </c>
      <c r="B110" s="17" t="s">
        <v>179</v>
      </c>
      <c r="C110" s="17" t="s">
        <v>481</v>
      </c>
      <c r="D110" s="17" t="s">
        <v>292</v>
      </c>
      <c r="E110" s="17" t="s">
        <v>37</v>
      </c>
      <c r="F110" s="17" t="s">
        <v>169</v>
      </c>
      <c r="G110" s="17" t="s">
        <v>946</v>
      </c>
      <c r="H110" s="17">
        <v>2005</v>
      </c>
      <c r="I110" s="17" t="s">
        <v>957</v>
      </c>
      <c r="J110" s="20" t="s">
        <v>958</v>
      </c>
      <c r="K110" s="20" t="s">
        <v>959</v>
      </c>
      <c r="L110" s="17" t="s">
        <v>960</v>
      </c>
      <c r="M110" s="22">
        <v>43743</v>
      </c>
      <c r="N110" s="22">
        <v>42470</v>
      </c>
    </row>
    <row r="111" spans="1:16" s="17" customFormat="1" ht="148.5" x14ac:dyDescent="0.25">
      <c r="A111" s="26" t="s">
        <v>962</v>
      </c>
      <c r="B111" s="17" t="s">
        <v>179</v>
      </c>
      <c r="C111" s="17" t="s">
        <v>481</v>
      </c>
      <c r="D111" s="17" t="s">
        <v>292</v>
      </c>
      <c r="E111" s="17" t="s">
        <v>37</v>
      </c>
      <c r="F111" s="17" t="s">
        <v>169</v>
      </c>
      <c r="G111" s="17" t="s">
        <v>946</v>
      </c>
      <c r="H111" s="17">
        <v>2015</v>
      </c>
      <c r="I111" s="20" t="s">
        <v>963</v>
      </c>
      <c r="J111" s="20" t="s">
        <v>964</v>
      </c>
      <c r="K111" s="20" t="s">
        <v>965</v>
      </c>
      <c r="L111" s="17" t="s">
        <v>951</v>
      </c>
      <c r="M111" s="22">
        <v>43743</v>
      </c>
      <c r="N111" s="22">
        <v>42341</v>
      </c>
    </row>
    <row r="112" spans="1:16" s="17" customFormat="1" ht="108" x14ac:dyDescent="0.25">
      <c r="A112" s="26" t="s">
        <v>972</v>
      </c>
      <c r="B112" s="17" t="s">
        <v>179</v>
      </c>
      <c r="C112" s="17" t="s">
        <v>481</v>
      </c>
      <c r="D112" s="17" t="s">
        <v>292</v>
      </c>
      <c r="E112" s="17" t="s">
        <v>37</v>
      </c>
      <c r="F112" s="17" t="s">
        <v>169</v>
      </c>
      <c r="G112" s="17" t="s">
        <v>966</v>
      </c>
      <c r="H112" s="17">
        <v>2011</v>
      </c>
      <c r="I112" s="17" t="s">
        <v>971</v>
      </c>
      <c r="J112" s="20" t="s">
        <v>970</v>
      </c>
      <c r="K112" s="20" t="s">
        <v>967</v>
      </c>
      <c r="L112" s="17" t="s">
        <v>969</v>
      </c>
      <c r="M112" s="22">
        <v>43742</v>
      </c>
      <c r="N112" s="22">
        <v>43742</v>
      </c>
      <c r="O112" s="20" t="s">
        <v>968</v>
      </c>
    </row>
    <row r="113" spans="1:16" s="17" customFormat="1" ht="351" x14ac:dyDescent="0.25">
      <c r="A113" s="26" t="s">
        <v>973</v>
      </c>
      <c r="B113" s="17" t="s">
        <v>179</v>
      </c>
      <c r="C113" s="17" t="s">
        <v>481</v>
      </c>
      <c r="D113" s="17" t="s">
        <v>394</v>
      </c>
      <c r="E113" s="17" t="s">
        <v>37</v>
      </c>
      <c r="F113" s="17" t="s">
        <v>169</v>
      </c>
      <c r="G113" s="17" t="s">
        <v>966</v>
      </c>
      <c r="H113" s="17">
        <v>2011</v>
      </c>
      <c r="I113" s="17" t="s">
        <v>974</v>
      </c>
      <c r="J113" s="20" t="s">
        <v>977</v>
      </c>
      <c r="K113" s="20" t="s">
        <v>982</v>
      </c>
      <c r="L113" s="17" t="s">
        <v>976</v>
      </c>
      <c r="M113" s="22">
        <v>44729</v>
      </c>
      <c r="N113" s="22">
        <v>44729</v>
      </c>
      <c r="O113" s="20" t="s">
        <v>975</v>
      </c>
    </row>
    <row r="114" spans="1:16" s="17" customFormat="1" ht="13.5" x14ac:dyDescent="0.25">
      <c r="A114" s="26" t="s">
        <v>978</v>
      </c>
      <c r="B114" s="17" t="s">
        <v>179</v>
      </c>
      <c r="C114" s="17" t="s">
        <v>481</v>
      </c>
      <c r="D114" s="17" t="s">
        <v>304</v>
      </c>
      <c r="E114" s="17" t="s">
        <v>37</v>
      </c>
      <c r="F114" s="17" t="s">
        <v>169</v>
      </c>
      <c r="G114" s="17" t="s">
        <v>966</v>
      </c>
      <c r="H114" s="17">
        <v>2011</v>
      </c>
      <c r="I114" s="17" t="s">
        <v>979</v>
      </c>
      <c r="J114" s="20" t="s">
        <v>980</v>
      </c>
      <c r="K114" s="17" t="s">
        <v>981</v>
      </c>
      <c r="L114" s="17" t="s">
        <v>976</v>
      </c>
      <c r="M114" s="22">
        <v>44729</v>
      </c>
      <c r="N114" s="22">
        <v>44729</v>
      </c>
    </row>
    <row r="115" spans="1:16" s="17" customFormat="1" ht="27" x14ac:dyDescent="0.25">
      <c r="A115" s="26" t="s">
        <v>995</v>
      </c>
      <c r="B115" s="17" t="s">
        <v>231</v>
      </c>
      <c r="C115" s="17" t="s">
        <v>481</v>
      </c>
      <c r="D115" s="20" t="s">
        <v>986</v>
      </c>
      <c r="E115" s="17" t="s">
        <v>835</v>
      </c>
      <c r="F115" s="17" t="s">
        <v>21</v>
      </c>
      <c r="G115" s="17" t="s">
        <v>983</v>
      </c>
      <c r="H115" s="17" t="s">
        <v>988</v>
      </c>
      <c r="I115" s="17" t="s">
        <v>985</v>
      </c>
      <c r="J115" s="20" t="s">
        <v>991</v>
      </c>
      <c r="K115" s="21" t="s">
        <v>989</v>
      </c>
      <c r="M115" s="22">
        <v>43742</v>
      </c>
      <c r="N115" s="22">
        <v>41397</v>
      </c>
      <c r="O115" s="20" t="s">
        <v>990</v>
      </c>
      <c r="P115" s="28" t="s">
        <v>1001</v>
      </c>
    </row>
    <row r="116" spans="1:16" s="17" customFormat="1" ht="27" x14ac:dyDescent="0.25">
      <c r="A116" s="26" t="s">
        <v>996</v>
      </c>
      <c r="B116" s="17" t="s">
        <v>231</v>
      </c>
      <c r="C116" s="17" t="s">
        <v>481</v>
      </c>
      <c r="D116" s="20" t="s">
        <v>986</v>
      </c>
      <c r="E116" s="17" t="s">
        <v>835</v>
      </c>
      <c r="F116" s="17" t="s">
        <v>21</v>
      </c>
      <c r="G116" s="17" t="s">
        <v>983</v>
      </c>
      <c r="H116" s="17" t="s">
        <v>988</v>
      </c>
      <c r="I116" s="17" t="s">
        <v>992</v>
      </c>
      <c r="J116" s="20" t="s">
        <v>993</v>
      </c>
      <c r="K116" s="21" t="s">
        <v>998</v>
      </c>
      <c r="M116" s="22">
        <v>43742</v>
      </c>
      <c r="N116" s="22">
        <v>41397</v>
      </c>
      <c r="O116" s="20" t="s">
        <v>990</v>
      </c>
      <c r="P116" s="28" t="s">
        <v>1001</v>
      </c>
    </row>
    <row r="117" spans="1:16" s="17" customFormat="1" ht="27" x14ac:dyDescent="0.25">
      <c r="A117" s="26" t="s">
        <v>997</v>
      </c>
      <c r="B117" s="17" t="s">
        <v>231</v>
      </c>
      <c r="C117" s="17" t="s">
        <v>481</v>
      </c>
      <c r="D117" s="20" t="s">
        <v>986</v>
      </c>
      <c r="E117" s="17" t="s">
        <v>835</v>
      </c>
      <c r="F117" s="17" t="s">
        <v>21</v>
      </c>
      <c r="G117" s="17" t="s">
        <v>983</v>
      </c>
      <c r="H117" s="17" t="s">
        <v>988</v>
      </c>
      <c r="I117" s="17" t="s">
        <v>994</v>
      </c>
      <c r="J117" s="20" t="s">
        <v>1000</v>
      </c>
      <c r="K117" s="21" t="s">
        <v>999</v>
      </c>
      <c r="M117" s="22">
        <v>43742</v>
      </c>
      <c r="N117" s="22">
        <v>41397</v>
      </c>
      <c r="O117" s="20" t="s">
        <v>990</v>
      </c>
      <c r="P117" s="28" t="s">
        <v>1001</v>
      </c>
    </row>
    <row r="118" spans="1:16" s="17" customFormat="1" ht="27" x14ac:dyDescent="0.25">
      <c r="A118" s="26" t="s">
        <v>1003</v>
      </c>
      <c r="B118" s="17" t="s">
        <v>231</v>
      </c>
      <c r="C118" s="17" t="s">
        <v>481</v>
      </c>
      <c r="D118" s="20" t="s">
        <v>986</v>
      </c>
      <c r="E118" s="17" t="s">
        <v>835</v>
      </c>
      <c r="F118" s="17" t="s">
        <v>21</v>
      </c>
      <c r="G118" s="17" t="s">
        <v>983</v>
      </c>
      <c r="H118" s="17" t="s">
        <v>988</v>
      </c>
      <c r="I118" s="17" t="s">
        <v>1002</v>
      </c>
      <c r="J118" s="20" t="s">
        <v>1004</v>
      </c>
      <c r="K118" s="21" t="s">
        <v>1005</v>
      </c>
      <c r="M118" s="22">
        <v>43742</v>
      </c>
      <c r="N118" s="22">
        <v>41397</v>
      </c>
      <c r="O118" s="20" t="s">
        <v>990</v>
      </c>
      <c r="P118" s="28" t="s">
        <v>1001</v>
      </c>
    </row>
    <row r="119" spans="1:16" s="17" customFormat="1" ht="27" x14ac:dyDescent="0.25">
      <c r="A119" s="26" t="s">
        <v>1008</v>
      </c>
      <c r="B119" s="17" t="s">
        <v>231</v>
      </c>
      <c r="C119" s="17" t="s">
        <v>481</v>
      </c>
      <c r="D119" s="20" t="s">
        <v>986</v>
      </c>
      <c r="E119" s="17" t="s">
        <v>835</v>
      </c>
      <c r="F119" s="17" t="s">
        <v>21</v>
      </c>
      <c r="G119" s="17" t="s">
        <v>983</v>
      </c>
      <c r="H119" s="17" t="s">
        <v>988</v>
      </c>
      <c r="I119" s="17" t="s">
        <v>1006</v>
      </c>
      <c r="J119" s="20" t="s">
        <v>1007</v>
      </c>
      <c r="K119" s="17" t="s">
        <v>1009</v>
      </c>
      <c r="M119" s="22">
        <v>43742</v>
      </c>
      <c r="N119" s="22">
        <v>41397</v>
      </c>
      <c r="O119" s="20" t="s">
        <v>990</v>
      </c>
      <c r="P119" s="28" t="s">
        <v>1001</v>
      </c>
    </row>
    <row r="120" spans="1:16" s="17" customFormat="1" ht="27" x14ac:dyDescent="0.25">
      <c r="A120" s="26" t="s">
        <v>1010</v>
      </c>
      <c r="B120" s="17" t="s">
        <v>231</v>
      </c>
      <c r="C120" s="17" t="s">
        <v>481</v>
      </c>
      <c r="D120" s="20" t="s">
        <v>986</v>
      </c>
      <c r="E120" s="17" t="s">
        <v>835</v>
      </c>
      <c r="F120" s="17" t="s">
        <v>21</v>
      </c>
      <c r="G120" s="17" t="s">
        <v>983</v>
      </c>
      <c r="H120" s="17" t="s">
        <v>988</v>
      </c>
      <c r="I120" s="17" t="s">
        <v>1011</v>
      </c>
      <c r="J120" s="20" t="s">
        <v>1012</v>
      </c>
      <c r="K120" s="17" t="s">
        <v>1013</v>
      </c>
      <c r="M120" s="22">
        <v>43742</v>
      </c>
      <c r="N120" s="22">
        <v>41397</v>
      </c>
      <c r="O120" s="20" t="s">
        <v>990</v>
      </c>
      <c r="P120" s="28" t="s">
        <v>1001</v>
      </c>
    </row>
    <row r="121" spans="1:16" s="17" customFormat="1" ht="27" x14ac:dyDescent="0.25">
      <c r="A121" s="26" t="s">
        <v>1016</v>
      </c>
      <c r="B121" s="17" t="s">
        <v>231</v>
      </c>
      <c r="C121" s="17" t="s">
        <v>481</v>
      </c>
      <c r="D121" s="20" t="s">
        <v>986</v>
      </c>
      <c r="E121" s="17" t="s">
        <v>835</v>
      </c>
      <c r="F121" s="17" t="s">
        <v>21</v>
      </c>
      <c r="G121" s="17" t="s">
        <v>983</v>
      </c>
      <c r="H121" s="17" t="s">
        <v>988</v>
      </c>
      <c r="I121" s="17" t="s">
        <v>1014</v>
      </c>
      <c r="J121" s="20" t="s">
        <v>1018</v>
      </c>
      <c r="K121" s="17" t="s">
        <v>1019</v>
      </c>
      <c r="M121" s="22">
        <v>43742</v>
      </c>
      <c r="N121" s="22">
        <v>41397</v>
      </c>
      <c r="O121" s="20" t="s">
        <v>990</v>
      </c>
      <c r="P121" s="28" t="s">
        <v>1001</v>
      </c>
    </row>
    <row r="122" spans="1:16" s="17" customFormat="1" ht="27" x14ac:dyDescent="0.25">
      <c r="A122" s="26" t="s">
        <v>1017</v>
      </c>
      <c r="B122" s="17" t="s">
        <v>231</v>
      </c>
      <c r="C122" s="17" t="s">
        <v>481</v>
      </c>
      <c r="D122" s="20" t="s">
        <v>986</v>
      </c>
      <c r="E122" s="17" t="s">
        <v>835</v>
      </c>
      <c r="F122" s="17" t="s">
        <v>21</v>
      </c>
      <c r="G122" s="17" t="s">
        <v>983</v>
      </c>
      <c r="H122" s="17" t="s">
        <v>988</v>
      </c>
      <c r="I122" s="17" t="s">
        <v>1015</v>
      </c>
      <c r="J122" s="20" t="s">
        <v>1021</v>
      </c>
      <c r="K122" s="17" t="s">
        <v>1020</v>
      </c>
      <c r="M122" s="22">
        <v>43742</v>
      </c>
      <c r="N122" s="22">
        <v>41397</v>
      </c>
      <c r="O122" s="20" t="s">
        <v>990</v>
      </c>
      <c r="P122" s="28" t="s">
        <v>1001</v>
      </c>
    </row>
    <row r="123" spans="1:16" s="17" customFormat="1" ht="27" x14ac:dyDescent="0.25">
      <c r="A123" s="26" t="s">
        <v>1025</v>
      </c>
      <c r="B123" s="17" t="s">
        <v>231</v>
      </c>
      <c r="C123" s="17" t="s">
        <v>481</v>
      </c>
      <c r="D123" s="20" t="s">
        <v>986</v>
      </c>
      <c r="E123" s="17" t="s">
        <v>835</v>
      </c>
      <c r="F123" s="17" t="s">
        <v>21</v>
      </c>
      <c r="G123" s="17" t="s">
        <v>983</v>
      </c>
      <c r="H123" s="17" t="s">
        <v>988</v>
      </c>
      <c r="I123" s="17" t="s">
        <v>1024</v>
      </c>
      <c r="J123" s="20" t="s">
        <v>1023</v>
      </c>
      <c r="K123" s="17" t="s">
        <v>1022</v>
      </c>
      <c r="M123" s="22">
        <v>43742</v>
      </c>
      <c r="N123" s="22">
        <v>41397</v>
      </c>
      <c r="O123" s="20" t="s">
        <v>990</v>
      </c>
      <c r="P123" s="28" t="s">
        <v>1001</v>
      </c>
    </row>
    <row r="124" spans="1:16" s="17" customFormat="1" ht="27" x14ac:dyDescent="0.25">
      <c r="A124" s="26" t="s">
        <v>1032</v>
      </c>
      <c r="B124" s="17" t="s">
        <v>231</v>
      </c>
      <c r="C124" s="17" t="s">
        <v>481</v>
      </c>
      <c r="D124" s="20" t="s">
        <v>986</v>
      </c>
      <c r="E124" s="17" t="s">
        <v>835</v>
      </c>
      <c r="F124" s="17" t="s">
        <v>21</v>
      </c>
      <c r="G124" s="17" t="s">
        <v>983</v>
      </c>
      <c r="H124" s="17" t="s">
        <v>988</v>
      </c>
      <c r="I124" s="17" t="s">
        <v>1028</v>
      </c>
      <c r="J124" s="20" t="s">
        <v>1026</v>
      </c>
      <c r="K124" s="17" t="s">
        <v>1027</v>
      </c>
      <c r="M124" s="22">
        <v>43742</v>
      </c>
      <c r="N124" s="22">
        <v>41397</v>
      </c>
      <c r="O124" s="20" t="s">
        <v>990</v>
      </c>
      <c r="P124" s="28" t="s">
        <v>1001</v>
      </c>
    </row>
    <row r="125" spans="1:16" s="17" customFormat="1" ht="27" x14ac:dyDescent="0.25">
      <c r="A125" s="26" t="s">
        <v>1033</v>
      </c>
      <c r="B125" s="17" t="s">
        <v>231</v>
      </c>
      <c r="C125" s="17" t="s">
        <v>481</v>
      </c>
      <c r="D125" s="20" t="s">
        <v>986</v>
      </c>
      <c r="E125" s="17" t="s">
        <v>835</v>
      </c>
      <c r="F125" s="17" t="s">
        <v>21</v>
      </c>
      <c r="G125" s="17" t="s">
        <v>983</v>
      </c>
      <c r="H125" s="17" t="s">
        <v>988</v>
      </c>
      <c r="I125" s="17" t="s">
        <v>1031</v>
      </c>
      <c r="J125" s="17" t="s">
        <v>1030</v>
      </c>
      <c r="K125" s="17" t="s">
        <v>1029</v>
      </c>
      <c r="M125" s="22">
        <v>43742</v>
      </c>
      <c r="N125" s="22">
        <v>41397</v>
      </c>
      <c r="O125" s="20" t="s">
        <v>990</v>
      </c>
      <c r="P125" s="28" t="s">
        <v>1001</v>
      </c>
    </row>
    <row r="126" spans="1:16" s="17" customFormat="1" ht="27" x14ac:dyDescent="0.25">
      <c r="A126" s="26" t="s">
        <v>1036</v>
      </c>
      <c r="B126" s="17" t="s">
        <v>231</v>
      </c>
      <c r="C126" s="17" t="s">
        <v>481</v>
      </c>
      <c r="D126" s="20" t="s">
        <v>986</v>
      </c>
      <c r="E126" s="17" t="s">
        <v>835</v>
      </c>
      <c r="F126" s="17" t="s">
        <v>21</v>
      </c>
      <c r="G126" s="17" t="s">
        <v>983</v>
      </c>
      <c r="H126" s="17" t="s">
        <v>988</v>
      </c>
      <c r="I126" s="17" t="s">
        <v>1035</v>
      </c>
      <c r="J126" s="20" t="s">
        <v>1034</v>
      </c>
      <c r="K126" s="17" t="s">
        <v>1029</v>
      </c>
      <c r="M126" s="22">
        <v>43742</v>
      </c>
      <c r="N126" s="22">
        <v>41397</v>
      </c>
      <c r="O126" s="20" t="s">
        <v>990</v>
      </c>
      <c r="P126" s="28" t="s">
        <v>1001</v>
      </c>
    </row>
    <row r="127" spans="1:16" s="17" customFormat="1" ht="54" x14ac:dyDescent="0.25">
      <c r="A127" s="26" t="s">
        <v>1039</v>
      </c>
      <c r="B127" s="17" t="s">
        <v>231</v>
      </c>
      <c r="C127" s="17" t="s">
        <v>481</v>
      </c>
      <c r="D127" s="20" t="s">
        <v>986</v>
      </c>
      <c r="E127" s="17" t="s">
        <v>37</v>
      </c>
      <c r="F127" s="17" t="s">
        <v>169</v>
      </c>
      <c r="G127" s="17" t="s">
        <v>1038</v>
      </c>
      <c r="H127" s="17">
        <v>2007</v>
      </c>
      <c r="I127" s="17" t="s">
        <v>1037</v>
      </c>
      <c r="J127" s="20" t="s">
        <v>1041</v>
      </c>
      <c r="K127" s="20" t="s">
        <v>1042</v>
      </c>
      <c r="M127" s="22">
        <v>44729</v>
      </c>
      <c r="N127" s="22">
        <v>44729</v>
      </c>
    </row>
    <row r="128" spans="1:16" s="17" customFormat="1" ht="13.5" x14ac:dyDescent="0.25">
      <c r="A128" s="26" t="s">
        <v>1044</v>
      </c>
      <c r="B128" s="17" t="s">
        <v>231</v>
      </c>
      <c r="C128" s="17" t="s">
        <v>481</v>
      </c>
      <c r="D128" s="17" t="s">
        <v>719</v>
      </c>
      <c r="E128" s="17" t="s">
        <v>3</v>
      </c>
      <c r="F128" s="17" t="s">
        <v>20</v>
      </c>
      <c r="G128" s="17" t="s">
        <v>1038</v>
      </c>
      <c r="H128" s="17">
        <v>2007</v>
      </c>
      <c r="I128" s="17" t="s">
        <v>1043</v>
      </c>
      <c r="J128" s="20" t="s">
        <v>2352</v>
      </c>
      <c r="K128" s="17" t="s">
        <v>2351</v>
      </c>
      <c r="L128" s="17" t="s">
        <v>1168</v>
      </c>
      <c r="M128" s="22">
        <v>44729</v>
      </c>
      <c r="N128" s="22">
        <v>44729</v>
      </c>
    </row>
    <row r="129" spans="1:17" s="17" customFormat="1" ht="13.5" x14ac:dyDescent="0.25">
      <c r="A129" s="26" t="s">
        <v>1040</v>
      </c>
      <c r="B129" s="17" t="s">
        <v>231</v>
      </c>
      <c r="C129" s="17" t="s">
        <v>481</v>
      </c>
      <c r="D129" s="20" t="s">
        <v>292</v>
      </c>
      <c r="E129" s="17" t="s">
        <v>37</v>
      </c>
      <c r="F129" s="17" t="s">
        <v>169</v>
      </c>
      <c r="G129" s="17" t="s">
        <v>983</v>
      </c>
      <c r="H129" s="17">
        <v>2007</v>
      </c>
      <c r="I129" s="17" t="s">
        <v>1045</v>
      </c>
      <c r="J129" s="20" t="s">
        <v>1047</v>
      </c>
      <c r="K129" s="20" t="s">
        <v>1048</v>
      </c>
      <c r="L129" s="17" t="s">
        <v>1059</v>
      </c>
      <c r="M129" s="22">
        <v>43742</v>
      </c>
      <c r="N129" s="22">
        <v>42467</v>
      </c>
    </row>
    <row r="130" spans="1:17" s="17" customFormat="1" ht="13.5" x14ac:dyDescent="0.25">
      <c r="A130" s="26" t="s">
        <v>1046</v>
      </c>
      <c r="B130" s="17" t="s">
        <v>231</v>
      </c>
      <c r="C130" s="17" t="s">
        <v>481</v>
      </c>
      <c r="D130" s="20" t="s">
        <v>292</v>
      </c>
      <c r="E130" s="17" t="s">
        <v>37</v>
      </c>
      <c r="F130" s="17" t="s">
        <v>169</v>
      </c>
      <c r="G130" s="17" t="s">
        <v>983</v>
      </c>
      <c r="H130" s="17">
        <v>2007</v>
      </c>
      <c r="I130" s="17" t="s">
        <v>1051</v>
      </c>
      <c r="J130" s="20" t="s">
        <v>1050</v>
      </c>
      <c r="K130" s="17" t="s">
        <v>1049</v>
      </c>
      <c r="L130" s="17" t="s">
        <v>1059</v>
      </c>
      <c r="M130" s="22">
        <v>43742</v>
      </c>
      <c r="N130" s="22">
        <v>42467</v>
      </c>
    </row>
    <row r="131" spans="1:17" s="17" customFormat="1" ht="54" x14ac:dyDescent="0.25">
      <c r="A131" s="26" t="s">
        <v>1055</v>
      </c>
      <c r="B131" s="17" t="s">
        <v>179</v>
      </c>
      <c r="C131" s="17" t="s">
        <v>481</v>
      </c>
      <c r="D131" s="20" t="s">
        <v>292</v>
      </c>
      <c r="E131" s="17" t="s">
        <v>37</v>
      </c>
      <c r="F131" s="17" t="s">
        <v>169</v>
      </c>
      <c r="G131" s="17" t="s">
        <v>983</v>
      </c>
      <c r="H131" s="17" t="s">
        <v>474</v>
      </c>
      <c r="I131" s="17" t="s">
        <v>1052</v>
      </c>
      <c r="J131" s="20" t="s">
        <v>1054</v>
      </c>
      <c r="K131" s="20" t="s">
        <v>1053</v>
      </c>
      <c r="L131" s="17" t="s">
        <v>1059</v>
      </c>
      <c r="M131" s="22">
        <v>43742</v>
      </c>
      <c r="N131" s="22">
        <v>42467</v>
      </c>
    </row>
    <row r="132" spans="1:17" s="17" customFormat="1" ht="27" x14ac:dyDescent="0.25">
      <c r="A132" s="26" t="s">
        <v>1060</v>
      </c>
      <c r="B132" s="17" t="s">
        <v>231</v>
      </c>
      <c r="C132" s="17" t="s">
        <v>481</v>
      </c>
      <c r="D132" s="20" t="s">
        <v>292</v>
      </c>
      <c r="E132" s="17" t="s">
        <v>37</v>
      </c>
      <c r="F132" s="17" t="s">
        <v>169</v>
      </c>
      <c r="G132" s="17" t="s">
        <v>983</v>
      </c>
      <c r="H132" s="17" t="s">
        <v>474</v>
      </c>
      <c r="I132" s="17" t="s">
        <v>1056</v>
      </c>
      <c r="J132" s="20" t="s">
        <v>1058</v>
      </c>
      <c r="K132" s="20" t="s">
        <v>1057</v>
      </c>
      <c r="L132" s="17" t="s">
        <v>1059</v>
      </c>
      <c r="M132" s="22">
        <v>43742</v>
      </c>
      <c r="N132" s="22">
        <v>42467</v>
      </c>
    </row>
    <row r="133" spans="1:17" s="17" customFormat="1" ht="81" x14ac:dyDescent="0.25">
      <c r="A133" s="26" t="s">
        <v>1063</v>
      </c>
      <c r="B133" s="17" t="s">
        <v>231</v>
      </c>
      <c r="C133" s="17" t="s">
        <v>481</v>
      </c>
      <c r="D133" s="20" t="s">
        <v>292</v>
      </c>
      <c r="E133" s="17" t="s">
        <v>37</v>
      </c>
      <c r="F133" s="17" t="s">
        <v>169</v>
      </c>
      <c r="G133" s="17" t="s">
        <v>983</v>
      </c>
      <c r="I133" s="17" t="s">
        <v>1062</v>
      </c>
      <c r="J133" s="20" t="s">
        <v>1061</v>
      </c>
      <c r="K133" s="20" t="s">
        <v>1064</v>
      </c>
      <c r="L133" s="17" t="s">
        <v>1059</v>
      </c>
      <c r="M133" s="22">
        <v>43742</v>
      </c>
      <c r="N133" s="22">
        <v>42467</v>
      </c>
    </row>
    <row r="134" spans="1:17" s="17" customFormat="1" ht="121.5" x14ac:dyDescent="0.25">
      <c r="A134" s="26" t="s">
        <v>1065</v>
      </c>
      <c r="B134" s="17" t="s">
        <v>231</v>
      </c>
      <c r="C134" s="17" t="s">
        <v>481</v>
      </c>
      <c r="D134" s="20" t="s">
        <v>292</v>
      </c>
      <c r="E134" s="17" t="s">
        <v>37</v>
      </c>
      <c r="F134" s="17" t="s">
        <v>169</v>
      </c>
      <c r="G134" s="17" t="s">
        <v>983</v>
      </c>
      <c r="I134" s="17" t="s">
        <v>1068</v>
      </c>
      <c r="J134" s="20" t="s">
        <v>1071</v>
      </c>
      <c r="K134" s="20" t="s">
        <v>1073</v>
      </c>
      <c r="L134" s="17" t="s">
        <v>1059</v>
      </c>
      <c r="M134" s="22">
        <v>43742</v>
      </c>
      <c r="N134" s="22">
        <v>42467</v>
      </c>
    </row>
    <row r="135" spans="1:17" s="17" customFormat="1" ht="121.5" x14ac:dyDescent="0.25">
      <c r="A135" s="26" t="s">
        <v>1066</v>
      </c>
      <c r="B135" s="17" t="s">
        <v>231</v>
      </c>
      <c r="C135" s="17" t="s">
        <v>481</v>
      </c>
      <c r="D135" s="20" t="s">
        <v>292</v>
      </c>
      <c r="E135" s="17" t="s">
        <v>37</v>
      </c>
      <c r="F135" s="17" t="s">
        <v>169</v>
      </c>
      <c r="G135" s="17" t="s">
        <v>983</v>
      </c>
      <c r="I135" s="17" t="s">
        <v>1069</v>
      </c>
      <c r="J135" s="20" t="s">
        <v>1074</v>
      </c>
      <c r="K135" s="20" t="s">
        <v>1072</v>
      </c>
      <c r="L135" s="17" t="s">
        <v>1059</v>
      </c>
      <c r="M135" s="22">
        <v>43742</v>
      </c>
      <c r="N135" s="22">
        <v>42467</v>
      </c>
    </row>
    <row r="136" spans="1:17" s="17" customFormat="1" ht="94.5" x14ac:dyDescent="0.25">
      <c r="A136" s="26" t="s">
        <v>1067</v>
      </c>
      <c r="B136" s="17" t="s">
        <v>231</v>
      </c>
      <c r="C136" s="17" t="s">
        <v>481</v>
      </c>
      <c r="D136" s="20" t="s">
        <v>292</v>
      </c>
      <c r="E136" s="17" t="s">
        <v>37</v>
      </c>
      <c r="F136" s="17" t="s">
        <v>169</v>
      </c>
      <c r="G136" s="17" t="s">
        <v>983</v>
      </c>
      <c r="I136" s="17" t="s">
        <v>1070</v>
      </c>
      <c r="J136" s="20" t="s">
        <v>1076</v>
      </c>
      <c r="K136" s="20" t="s">
        <v>1075</v>
      </c>
      <c r="L136" s="17" t="s">
        <v>1059</v>
      </c>
      <c r="M136" s="22">
        <v>43742</v>
      </c>
      <c r="N136" s="22">
        <v>42467</v>
      </c>
    </row>
    <row r="137" spans="1:17" s="17" customFormat="1" ht="27" x14ac:dyDescent="0.25">
      <c r="A137" s="26" t="s">
        <v>1081</v>
      </c>
      <c r="B137" s="17" t="s">
        <v>179</v>
      </c>
      <c r="C137" s="17" t="s">
        <v>481</v>
      </c>
      <c r="D137" s="20" t="s">
        <v>292</v>
      </c>
      <c r="E137" s="17" t="s">
        <v>37</v>
      </c>
      <c r="F137" s="17" t="s">
        <v>169</v>
      </c>
      <c r="G137" s="17" t="s">
        <v>983</v>
      </c>
      <c r="H137" s="17">
        <v>2005</v>
      </c>
      <c r="I137" s="17" t="s">
        <v>1079</v>
      </c>
      <c r="J137" s="20" t="s">
        <v>1080</v>
      </c>
      <c r="K137" s="20" t="s">
        <v>1077</v>
      </c>
      <c r="L137" s="17" t="s">
        <v>1078</v>
      </c>
      <c r="M137" s="22">
        <v>42480</v>
      </c>
      <c r="N137" s="22">
        <v>44729</v>
      </c>
    </row>
    <row r="138" spans="1:17" s="17" customFormat="1" ht="27" x14ac:dyDescent="0.25">
      <c r="A138" s="26" t="s">
        <v>1084</v>
      </c>
      <c r="B138" s="17" t="s">
        <v>179</v>
      </c>
      <c r="C138" s="17" t="s">
        <v>481</v>
      </c>
      <c r="D138" s="20" t="s">
        <v>292</v>
      </c>
      <c r="E138" s="17" t="s">
        <v>37</v>
      </c>
      <c r="F138" s="17" t="s">
        <v>169</v>
      </c>
      <c r="G138" s="17" t="s">
        <v>983</v>
      </c>
      <c r="H138" s="17">
        <v>2013</v>
      </c>
      <c r="I138" s="17" t="s">
        <v>1082</v>
      </c>
      <c r="J138" s="20" t="s">
        <v>1083</v>
      </c>
      <c r="K138" s="20" t="s">
        <v>1085</v>
      </c>
      <c r="L138" s="17" t="s">
        <v>1059</v>
      </c>
      <c r="M138" s="22">
        <v>43742</v>
      </c>
      <c r="N138" s="22">
        <v>42277</v>
      </c>
    </row>
    <row r="139" spans="1:17" s="17" customFormat="1" ht="162" x14ac:dyDescent="0.25">
      <c r="A139" s="26" t="s">
        <v>1086</v>
      </c>
      <c r="B139" s="17" t="s">
        <v>179</v>
      </c>
      <c r="C139" s="17" t="s">
        <v>481</v>
      </c>
      <c r="D139" s="20" t="s">
        <v>292</v>
      </c>
      <c r="E139" s="17" t="s">
        <v>37</v>
      </c>
      <c r="F139" s="17" t="s">
        <v>169</v>
      </c>
      <c r="G139" s="17" t="s">
        <v>983</v>
      </c>
      <c r="H139" s="17">
        <v>2010</v>
      </c>
      <c r="I139" s="20" t="s">
        <v>1087</v>
      </c>
      <c r="J139" s="20" t="s">
        <v>1088</v>
      </c>
      <c r="K139" s="20" t="s">
        <v>1089</v>
      </c>
      <c r="L139" s="17" t="s">
        <v>742</v>
      </c>
      <c r="M139" s="22">
        <v>43742</v>
      </c>
      <c r="N139" s="22">
        <v>42464</v>
      </c>
    </row>
    <row r="140" spans="1:17" s="17" customFormat="1" ht="27" x14ac:dyDescent="0.25">
      <c r="A140" s="26" t="s">
        <v>1106</v>
      </c>
      <c r="B140" s="17" t="s">
        <v>231</v>
      </c>
      <c r="C140" s="17" t="s">
        <v>481</v>
      </c>
      <c r="D140" s="20" t="s">
        <v>986</v>
      </c>
      <c r="E140" s="17" t="s">
        <v>114</v>
      </c>
      <c r="F140" s="17" t="s">
        <v>21</v>
      </c>
      <c r="G140" s="17" t="s">
        <v>1090</v>
      </c>
      <c r="H140" s="17">
        <v>1970</v>
      </c>
      <c r="I140" s="17" t="s">
        <v>1091</v>
      </c>
      <c r="J140" s="20" t="s">
        <v>1121</v>
      </c>
      <c r="K140" s="17" t="s">
        <v>1132</v>
      </c>
      <c r="L140" s="20" t="s">
        <v>1866</v>
      </c>
      <c r="M140" s="22">
        <v>43742</v>
      </c>
      <c r="N140" s="22">
        <v>37484</v>
      </c>
      <c r="O140" s="17" t="s">
        <v>1151</v>
      </c>
      <c r="P140" s="20" t="s">
        <v>990</v>
      </c>
      <c r="Q140" s="20" t="s">
        <v>2262</v>
      </c>
    </row>
    <row r="141" spans="1:17" s="17" customFormat="1" ht="27" x14ac:dyDescent="0.25">
      <c r="A141" s="26" t="s">
        <v>1107</v>
      </c>
      <c r="B141" s="17" t="s">
        <v>231</v>
      </c>
      <c r="C141" s="17" t="s">
        <v>481</v>
      </c>
      <c r="D141" s="20" t="s">
        <v>986</v>
      </c>
      <c r="E141" s="17" t="s">
        <v>114</v>
      </c>
      <c r="F141" s="17" t="s">
        <v>21</v>
      </c>
      <c r="G141" s="17" t="s">
        <v>1090</v>
      </c>
      <c r="H141" s="17">
        <v>1970</v>
      </c>
      <c r="I141" s="17" t="s">
        <v>1092</v>
      </c>
      <c r="J141" s="29" t="s">
        <v>1122</v>
      </c>
      <c r="K141" s="17" t="s">
        <v>1133</v>
      </c>
      <c r="L141" s="20" t="s">
        <v>1866</v>
      </c>
      <c r="M141" s="22">
        <v>43742</v>
      </c>
      <c r="N141" s="22">
        <v>37484</v>
      </c>
      <c r="O141" s="17" t="s">
        <v>1152</v>
      </c>
      <c r="P141" s="20" t="s">
        <v>990</v>
      </c>
      <c r="Q141" s="20" t="s">
        <v>2262</v>
      </c>
    </row>
    <row r="142" spans="1:17" s="17" customFormat="1" ht="27" x14ac:dyDescent="0.25">
      <c r="A142" s="26" t="s">
        <v>1108</v>
      </c>
      <c r="B142" s="17" t="s">
        <v>231</v>
      </c>
      <c r="C142" s="17" t="s">
        <v>481</v>
      </c>
      <c r="D142" s="20" t="s">
        <v>986</v>
      </c>
      <c r="E142" s="17" t="s">
        <v>114</v>
      </c>
      <c r="F142" s="17" t="s">
        <v>21</v>
      </c>
      <c r="G142" s="17" t="s">
        <v>1090</v>
      </c>
      <c r="H142" s="17">
        <v>1970</v>
      </c>
      <c r="I142" s="17" t="s">
        <v>1093</v>
      </c>
      <c r="J142" s="20" t="s">
        <v>1123</v>
      </c>
      <c r="K142" s="17" t="s">
        <v>1134</v>
      </c>
      <c r="L142" s="20" t="s">
        <v>1866</v>
      </c>
      <c r="M142" s="22">
        <v>43742</v>
      </c>
      <c r="N142" s="22">
        <v>37484</v>
      </c>
      <c r="O142" s="17" t="s">
        <v>1153</v>
      </c>
      <c r="P142" s="20" t="s">
        <v>990</v>
      </c>
      <c r="Q142" s="20" t="s">
        <v>2262</v>
      </c>
    </row>
    <row r="143" spans="1:17" s="17" customFormat="1" ht="27" x14ac:dyDescent="0.25">
      <c r="A143" s="26" t="s">
        <v>1109</v>
      </c>
      <c r="B143" s="17" t="s">
        <v>231</v>
      </c>
      <c r="C143" s="17" t="s">
        <v>481</v>
      </c>
      <c r="D143" s="20" t="s">
        <v>986</v>
      </c>
      <c r="E143" s="17" t="s">
        <v>114</v>
      </c>
      <c r="F143" s="17" t="s">
        <v>21</v>
      </c>
      <c r="G143" s="17" t="s">
        <v>1090</v>
      </c>
      <c r="H143" s="17">
        <v>1970</v>
      </c>
      <c r="I143" s="17" t="s">
        <v>1094</v>
      </c>
      <c r="J143" s="20" t="s">
        <v>1124</v>
      </c>
      <c r="K143" s="17" t="s">
        <v>1135</v>
      </c>
      <c r="L143" s="20" t="s">
        <v>1866</v>
      </c>
      <c r="M143" s="22">
        <v>43742</v>
      </c>
      <c r="N143" s="22">
        <v>37484</v>
      </c>
      <c r="O143" s="17" t="s">
        <v>1154</v>
      </c>
      <c r="P143" s="20" t="s">
        <v>990</v>
      </c>
      <c r="Q143" s="20" t="s">
        <v>2262</v>
      </c>
    </row>
    <row r="144" spans="1:17" s="17" customFormat="1" ht="27" x14ac:dyDescent="0.25">
      <c r="A144" s="26" t="s">
        <v>1110</v>
      </c>
      <c r="B144" s="17" t="s">
        <v>231</v>
      </c>
      <c r="C144" s="17" t="s">
        <v>481</v>
      </c>
      <c r="D144" s="20" t="s">
        <v>986</v>
      </c>
      <c r="E144" s="17" t="s">
        <v>114</v>
      </c>
      <c r="F144" s="17" t="s">
        <v>21</v>
      </c>
      <c r="G144" s="17" t="s">
        <v>1090</v>
      </c>
      <c r="H144" s="17">
        <v>1970</v>
      </c>
      <c r="I144" s="17" t="s">
        <v>1095</v>
      </c>
      <c r="J144" s="20" t="s">
        <v>1125</v>
      </c>
      <c r="K144" s="17" t="s">
        <v>1136</v>
      </c>
      <c r="L144" s="20" t="s">
        <v>1866</v>
      </c>
      <c r="M144" s="22">
        <v>43742</v>
      </c>
      <c r="N144" s="22">
        <v>37484</v>
      </c>
      <c r="O144" s="17" t="s">
        <v>1155</v>
      </c>
      <c r="P144" s="20" t="s">
        <v>990</v>
      </c>
      <c r="Q144" s="20" t="s">
        <v>2262</v>
      </c>
    </row>
    <row r="145" spans="1:17" s="17" customFormat="1" ht="27" x14ac:dyDescent="0.25">
      <c r="A145" s="26" t="s">
        <v>1111</v>
      </c>
      <c r="B145" s="17" t="s">
        <v>231</v>
      </c>
      <c r="C145" s="17" t="s">
        <v>481</v>
      </c>
      <c r="D145" s="20" t="s">
        <v>986</v>
      </c>
      <c r="E145" s="17" t="s">
        <v>114</v>
      </c>
      <c r="F145" s="17" t="s">
        <v>21</v>
      </c>
      <c r="G145" s="17" t="s">
        <v>1090</v>
      </c>
      <c r="H145" s="17">
        <v>1970</v>
      </c>
      <c r="I145" s="17" t="s">
        <v>1096</v>
      </c>
      <c r="J145" s="20" t="s">
        <v>1126</v>
      </c>
      <c r="K145" s="17" t="s">
        <v>1137</v>
      </c>
      <c r="L145" s="20" t="s">
        <v>1866</v>
      </c>
      <c r="M145" s="22">
        <v>43742</v>
      </c>
      <c r="N145" s="22">
        <v>37484</v>
      </c>
      <c r="O145" s="17" t="s">
        <v>1156</v>
      </c>
      <c r="P145" s="20" t="s">
        <v>990</v>
      </c>
      <c r="Q145" s="20" t="s">
        <v>2262</v>
      </c>
    </row>
    <row r="146" spans="1:17" s="17" customFormat="1" ht="27" x14ac:dyDescent="0.25">
      <c r="A146" s="26" t="s">
        <v>1112</v>
      </c>
      <c r="B146" s="17" t="s">
        <v>231</v>
      </c>
      <c r="C146" s="17" t="s">
        <v>481</v>
      </c>
      <c r="D146" s="20" t="s">
        <v>986</v>
      </c>
      <c r="E146" s="17" t="s">
        <v>114</v>
      </c>
      <c r="F146" s="17" t="s">
        <v>21</v>
      </c>
      <c r="G146" s="17" t="s">
        <v>1090</v>
      </c>
      <c r="H146" s="17">
        <v>1970</v>
      </c>
      <c r="I146" s="17" t="s">
        <v>1097</v>
      </c>
      <c r="J146" s="20" t="s">
        <v>1127</v>
      </c>
      <c r="K146" s="17" t="s">
        <v>1138</v>
      </c>
      <c r="L146" s="20" t="s">
        <v>1866</v>
      </c>
      <c r="M146" s="22">
        <v>43742</v>
      </c>
      <c r="N146" s="22">
        <v>37484</v>
      </c>
      <c r="O146" s="17" t="s">
        <v>1157</v>
      </c>
      <c r="P146" s="20" t="s">
        <v>990</v>
      </c>
      <c r="Q146" s="20" t="s">
        <v>2262</v>
      </c>
    </row>
    <row r="147" spans="1:17" s="17" customFormat="1" ht="27" x14ac:dyDescent="0.25">
      <c r="A147" s="26" t="s">
        <v>1113</v>
      </c>
      <c r="B147" s="17" t="s">
        <v>231</v>
      </c>
      <c r="C147" s="17" t="s">
        <v>481</v>
      </c>
      <c r="D147" s="20" t="s">
        <v>986</v>
      </c>
      <c r="E147" s="17" t="s">
        <v>114</v>
      </c>
      <c r="F147" s="17" t="s">
        <v>21</v>
      </c>
      <c r="G147" s="17" t="s">
        <v>1090</v>
      </c>
      <c r="H147" s="17">
        <v>1970</v>
      </c>
      <c r="I147" s="17" t="s">
        <v>1098</v>
      </c>
      <c r="J147" s="20" t="s">
        <v>1128</v>
      </c>
      <c r="K147" s="17" t="s">
        <v>1139</v>
      </c>
      <c r="L147" s="20" t="s">
        <v>1866</v>
      </c>
      <c r="M147" s="22">
        <v>43742</v>
      </c>
      <c r="N147" s="22">
        <v>37484</v>
      </c>
      <c r="O147" s="17" t="s">
        <v>1158</v>
      </c>
      <c r="P147" s="20" t="s">
        <v>990</v>
      </c>
      <c r="Q147" s="20" t="s">
        <v>2262</v>
      </c>
    </row>
    <row r="148" spans="1:17" s="17" customFormat="1" ht="27" x14ac:dyDescent="0.25">
      <c r="A148" s="26" t="s">
        <v>1114</v>
      </c>
      <c r="B148" s="17" t="s">
        <v>231</v>
      </c>
      <c r="C148" s="17" t="s">
        <v>481</v>
      </c>
      <c r="D148" s="20" t="s">
        <v>986</v>
      </c>
      <c r="E148" s="17" t="s">
        <v>114</v>
      </c>
      <c r="F148" s="17" t="s">
        <v>21</v>
      </c>
      <c r="G148" s="17" t="s">
        <v>1090</v>
      </c>
      <c r="H148" s="17">
        <v>1970</v>
      </c>
      <c r="I148" s="17" t="s">
        <v>1099</v>
      </c>
      <c r="J148" s="20" t="s">
        <v>1129</v>
      </c>
      <c r="K148" s="17" t="s">
        <v>1140</v>
      </c>
      <c r="L148" s="20" t="s">
        <v>1866</v>
      </c>
      <c r="M148" s="22">
        <v>43742</v>
      </c>
      <c r="N148" s="22">
        <v>37484</v>
      </c>
      <c r="O148" s="17" t="s">
        <v>1159</v>
      </c>
      <c r="P148" s="20" t="s">
        <v>990</v>
      </c>
      <c r="Q148" s="20" t="s">
        <v>2262</v>
      </c>
    </row>
    <row r="149" spans="1:17" s="17" customFormat="1" ht="27" x14ac:dyDescent="0.25">
      <c r="A149" s="26" t="s">
        <v>1115</v>
      </c>
      <c r="B149" s="17" t="s">
        <v>231</v>
      </c>
      <c r="C149" s="17" t="s">
        <v>481</v>
      </c>
      <c r="D149" s="20" t="s">
        <v>986</v>
      </c>
      <c r="E149" s="17" t="s">
        <v>114</v>
      </c>
      <c r="F149" s="17" t="s">
        <v>21</v>
      </c>
      <c r="G149" s="17" t="s">
        <v>1090</v>
      </c>
      <c r="H149" s="17">
        <v>1970</v>
      </c>
      <c r="I149" s="17" t="s">
        <v>1100</v>
      </c>
      <c r="J149" s="20" t="s">
        <v>1130</v>
      </c>
      <c r="K149" s="17" t="s">
        <v>1141</v>
      </c>
      <c r="L149" s="20" t="s">
        <v>1866</v>
      </c>
      <c r="M149" s="22">
        <v>43742</v>
      </c>
      <c r="N149" s="22">
        <v>37484</v>
      </c>
      <c r="O149" s="17" t="s">
        <v>1160</v>
      </c>
      <c r="P149" s="20" t="s">
        <v>990</v>
      </c>
      <c r="Q149" s="20" t="s">
        <v>2262</v>
      </c>
    </row>
    <row r="150" spans="1:17" s="17" customFormat="1" ht="27" x14ac:dyDescent="0.25">
      <c r="A150" s="26" t="s">
        <v>1116</v>
      </c>
      <c r="B150" s="17" t="s">
        <v>231</v>
      </c>
      <c r="C150" s="17" t="s">
        <v>481</v>
      </c>
      <c r="D150" s="20" t="s">
        <v>986</v>
      </c>
      <c r="E150" s="17" t="s">
        <v>114</v>
      </c>
      <c r="F150" s="17" t="s">
        <v>21</v>
      </c>
      <c r="G150" s="17" t="s">
        <v>1090</v>
      </c>
      <c r="H150" s="17">
        <v>1970</v>
      </c>
      <c r="I150" s="17" t="s">
        <v>1101</v>
      </c>
      <c r="J150" s="20" t="s">
        <v>1131</v>
      </c>
      <c r="K150" s="17" t="s">
        <v>1142</v>
      </c>
      <c r="L150" s="20" t="s">
        <v>1866</v>
      </c>
      <c r="M150" s="22">
        <v>43742</v>
      </c>
      <c r="N150" s="22">
        <v>37484</v>
      </c>
      <c r="O150" s="17" t="s">
        <v>1161</v>
      </c>
      <c r="P150" s="20" t="s">
        <v>990</v>
      </c>
      <c r="Q150" s="20" t="s">
        <v>2262</v>
      </c>
    </row>
    <row r="151" spans="1:17" s="17" customFormat="1" ht="27" x14ac:dyDescent="0.25">
      <c r="A151" s="26" t="s">
        <v>1117</v>
      </c>
      <c r="B151" s="17" t="s">
        <v>231</v>
      </c>
      <c r="C151" s="17" t="s">
        <v>481</v>
      </c>
      <c r="D151" s="20" t="s">
        <v>986</v>
      </c>
      <c r="E151" s="17" t="s">
        <v>114</v>
      </c>
      <c r="F151" s="17" t="s">
        <v>21</v>
      </c>
      <c r="G151" s="17" t="s">
        <v>1090</v>
      </c>
      <c r="H151" s="17">
        <v>1970</v>
      </c>
      <c r="I151" s="17" t="s">
        <v>1102</v>
      </c>
      <c r="J151" s="20" t="s">
        <v>1143</v>
      </c>
      <c r="K151" s="17" t="s">
        <v>1144</v>
      </c>
      <c r="L151" s="20" t="s">
        <v>1866</v>
      </c>
      <c r="M151" s="22">
        <v>43742</v>
      </c>
      <c r="N151" s="22">
        <v>37484</v>
      </c>
      <c r="O151" s="17" t="s">
        <v>1162</v>
      </c>
      <c r="P151" s="20" t="s">
        <v>990</v>
      </c>
      <c r="Q151" s="20" t="s">
        <v>2262</v>
      </c>
    </row>
    <row r="152" spans="1:17" s="17" customFormat="1" ht="27" x14ac:dyDescent="0.25">
      <c r="A152" s="26" t="s">
        <v>1118</v>
      </c>
      <c r="B152" s="17" t="s">
        <v>231</v>
      </c>
      <c r="C152" s="17" t="s">
        <v>481</v>
      </c>
      <c r="D152" s="20" t="s">
        <v>986</v>
      </c>
      <c r="E152" s="17" t="s">
        <v>114</v>
      </c>
      <c r="F152" s="17" t="s">
        <v>21</v>
      </c>
      <c r="G152" s="17" t="s">
        <v>1090</v>
      </c>
      <c r="H152" s="17">
        <v>1970</v>
      </c>
      <c r="I152" s="17" t="s">
        <v>1103</v>
      </c>
      <c r="J152" s="20" t="s">
        <v>1145</v>
      </c>
      <c r="K152" s="17" t="s">
        <v>1146</v>
      </c>
      <c r="L152" s="20" t="s">
        <v>1866</v>
      </c>
      <c r="M152" s="22">
        <v>43742</v>
      </c>
      <c r="N152" s="22">
        <v>37484</v>
      </c>
      <c r="O152" s="17" t="s">
        <v>1163</v>
      </c>
      <c r="P152" s="20" t="s">
        <v>990</v>
      </c>
      <c r="Q152" s="20" t="s">
        <v>2262</v>
      </c>
    </row>
    <row r="153" spans="1:17" s="17" customFormat="1" ht="27" x14ac:dyDescent="0.25">
      <c r="A153" s="26" t="s">
        <v>1119</v>
      </c>
      <c r="B153" s="17" t="s">
        <v>231</v>
      </c>
      <c r="C153" s="17" t="s">
        <v>481</v>
      </c>
      <c r="D153" s="20" t="s">
        <v>986</v>
      </c>
      <c r="E153" s="17" t="s">
        <v>114</v>
      </c>
      <c r="F153" s="17" t="s">
        <v>21</v>
      </c>
      <c r="G153" s="17" t="s">
        <v>1090</v>
      </c>
      <c r="H153" s="17">
        <v>1970</v>
      </c>
      <c r="I153" s="17" t="s">
        <v>1104</v>
      </c>
      <c r="J153" s="20" t="s">
        <v>1148</v>
      </c>
      <c r="K153" s="17" t="s">
        <v>1147</v>
      </c>
      <c r="L153" s="20" t="s">
        <v>1866</v>
      </c>
      <c r="M153" s="22">
        <v>43742</v>
      </c>
      <c r="N153" s="22">
        <v>37484</v>
      </c>
      <c r="O153" s="17" t="s">
        <v>1164</v>
      </c>
      <c r="P153" s="20" t="s">
        <v>990</v>
      </c>
      <c r="Q153" s="20" t="s">
        <v>2262</v>
      </c>
    </row>
    <row r="154" spans="1:17" s="17" customFormat="1" ht="27" x14ac:dyDescent="0.25">
      <c r="A154" s="26" t="s">
        <v>1120</v>
      </c>
      <c r="B154" s="17" t="s">
        <v>231</v>
      </c>
      <c r="C154" s="17" t="s">
        <v>481</v>
      </c>
      <c r="D154" s="20" t="s">
        <v>986</v>
      </c>
      <c r="E154" s="17" t="s">
        <v>114</v>
      </c>
      <c r="F154" s="17" t="s">
        <v>21</v>
      </c>
      <c r="G154" s="17" t="s">
        <v>1090</v>
      </c>
      <c r="H154" s="17">
        <v>1970</v>
      </c>
      <c r="I154" s="17" t="s">
        <v>1105</v>
      </c>
      <c r="J154" s="20" t="s">
        <v>1149</v>
      </c>
      <c r="K154" s="17" t="s">
        <v>1150</v>
      </c>
      <c r="L154" s="20" t="s">
        <v>1866</v>
      </c>
      <c r="M154" s="22">
        <v>43742</v>
      </c>
      <c r="N154" s="22">
        <v>37484</v>
      </c>
      <c r="O154" s="17" t="s">
        <v>1165</v>
      </c>
      <c r="P154" s="20" t="s">
        <v>990</v>
      </c>
      <c r="Q154" s="20" t="s">
        <v>2262</v>
      </c>
    </row>
    <row r="155" spans="1:17" s="17" customFormat="1" ht="27" x14ac:dyDescent="0.25">
      <c r="A155" s="26" t="s">
        <v>1166</v>
      </c>
      <c r="B155" s="17" t="s">
        <v>231</v>
      </c>
      <c r="C155" s="17" t="s">
        <v>481</v>
      </c>
      <c r="D155" s="20" t="s">
        <v>719</v>
      </c>
      <c r="E155" s="17" t="s">
        <v>3</v>
      </c>
      <c r="F155" s="17" t="s">
        <v>20</v>
      </c>
      <c r="G155" s="17" t="s">
        <v>1090</v>
      </c>
      <c r="H155" s="17">
        <v>1970</v>
      </c>
      <c r="I155" s="17" t="s">
        <v>1167</v>
      </c>
      <c r="J155" s="30" t="s">
        <v>2345</v>
      </c>
      <c r="K155" s="17" t="s">
        <v>2349</v>
      </c>
      <c r="L155" s="17" t="s">
        <v>1168</v>
      </c>
      <c r="M155" s="22">
        <v>44734</v>
      </c>
      <c r="N155" s="22">
        <v>44734</v>
      </c>
      <c r="P155" s="17" t="s">
        <v>1169</v>
      </c>
      <c r="Q155" s="20" t="s">
        <v>2262</v>
      </c>
    </row>
    <row r="156" spans="1:17" s="17" customFormat="1" ht="27" x14ac:dyDescent="0.25">
      <c r="A156" s="26" t="s">
        <v>1170</v>
      </c>
      <c r="B156" s="17" t="s">
        <v>231</v>
      </c>
      <c r="C156" s="17" t="s">
        <v>481</v>
      </c>
      <c r="D156" s="20" t="s">
        <v>986</v>
      </c>
      <c r="E156" s="17" t="s">
        <v>114</v>
      </c>
      <c r="F156" s="17" t="s">
        <v>21</v>
      </c>
      <c r="G156" s="17" t="s">
        <v>1195</v>
      </c>
      <c r="H156" s="17">
        <v>1970</v>
      </c>
      <c r="I156" s="17" t="s">
        <v>1196</v>
      </c>
      <c r="J156" s="20" t="s">
        <v>1205</v>
      </c>
      <c r="K156" s="17" t="s">
        <v>1214</v>
      </c>
      <c r="L156" s="20" t="s">
        <v>1866</v>
      </c>
      <c r="M156" s="22">
        <v>43742</v>
      </c>
      <c r="N156" s="22">
        <v>37484</v>
      </c>
      <c r="P156" s="20" t="s">
        <v>990</v>
      </c>
      <c r="Q156" s="20" t="s">
        <v>2262</v>
      </c>
    </row>
    <row r="157" spans="1:17" s="17" customFormat="1" ht="27" x14ac:dyDescent="0.25">
      <c r="A157" s="26" t="s">
        <v>1171</v>
      </c>
      <c r="B157" s="17" t="s">
        <v>231</v>
      </c>
      <c r="C157" s="17" t="s">
        <v>481</v>
      </c>
      <c r="D157" s="20" t="s">
        <v>986</v>
      </c>
      <c r="E157" s="17" t="s">
        <v>114</v>
      </c>
      <c r="F157" s="17" t="s">
        <v>21</v>
      </c>
      <c r="G157" s="17" t="s">
        <v>1195</v>
      </c>
      <c r="H157" s="17">
        <v>1970</v>
      </c>
      <c r="I157" s="17" t="s">
        <v>1197</v>
      </c>
      <c r="J157" s="20" t="s">
        <v>1206</v>
      </c>
      <c r="K157" s="17" t="s">
        <v>1215</v>
      </c>
      <c r="L157" s="20" t="s">
        <v>1866</v>
      </c>
      <c r="M157" s="22">
        <v>43742</v>
      </c>
      <c r="N157" s="22">
        <v>37484</v>
      </c>
      <c r="P157" s="20" t="s">
        <v>990</v>
      </c>
      <c r="Q157" s="20" t="s">
        <v>2262</v>
      </c>
    </row>
    <row r="158" spans="1:17" s="17" customFormat="1" ht="27" x14ac:dyDescent="0.25">
      <c r="A158" s="26" t="s">
        <v>1172</v>
      </c>
      <c r="B158" s="17" t="s">
        <v>231</v>
      </c>
      <c r="C158" s="17" t="s">
        <v>481</v>
      </c>
      <c r="D158" s="20" t="s">
        <v>986</v>
      </c>
      <c r="E158" s="17" t="s">
        <v>114</v>
      </c>
      <c r="F158" s="17" t="s">
        <v>21</v>
      </c>
      <c r="G158" s="17" t="s">
        <v>1195</v>
      </c>
      <c r="H158" s="17">
        <v>1970</v>
      </c>
      <c r="I158" s="17" t="s">
        <v>1198</v>
      </c>
      <c r="J158" s="20" t="s">
        <v>1207</v>
      </c>
      <c r="K158" s="17" t="s">
        <v>1216</v>
      </c>
      <c r="L158" s="20" t="s">
        <v>1866</v>
      </c>
      <c r="M158" s="22">
        <v>43742</v>
      </c>
      <c r="N158" s="22">
        <v>37484</v>
      </c>
      <c r="P158" s="20" t="s">
        <v>990</v>
      </c>
      <c r="Q158" s="20" t="s">
        <v>2262</v>
      </c>
    </row>
    <row r="159" spans="1:17" s="17" customFormat="1" ht="27" x14ac:dyDescent="0.25">
      <c r="A159" s="26" t="s">
        <v>1115</v>
      </c>
      <c r="B159" s="17" t="s">
        <v>231</v>
      </c>
      <c r="C159" s="17" t="s">
        <v>481</v>
      </c>
      <c r="D159" s="20" t="s">
        <v>986</v>
      </c>
      <c r="E159" s="17" t="s">
        <v>114</v>
      </c>
      <c r="F159" s="17" t="s">
        <v>21</v>
      </c>
      <c r="G159" s="17" t="s">
        <v>1195</v>
      </c>
      <c r="H159" s="17">
        <v>1970</v>
      </c>
      <c r="I159" s="17" t="s">
        <v>1199</v>
      </c>
      <c r="J159" s="20" t="s">
        <v>1208</v>
      </c>
      <c r="K159" s="17" t="s">
        <v>1217</v>
      </c>
      <c r="L159" s="20" t="s">
        <v>1866</v>
      </c>
      <c r="M159" s="22">
        <v>43742</v>
      </c>
      <c r="N159" s="22">
        <v>37484</v>
      </c>
      <c r="P159" s="20" t="s">
        <v>990</v>
      </c>
      <c r="Q159" s="20" t="s">
        <v>2262</v>
      </c>
    </row>
    <row r="160" spans="1:17" s="17" customFormat="1" ht="27" x14ac:dyDescent="0.25">
      <c r="A160" s="26" t="s">
        <v>1173</v>
      </c>
      <c r="B160" s="17" t="s">
        <v>231</v>
      </c>
      <c r="C160" s="17" t="s">
        <v>481</v>
      </c>
      <c r="D160" s="20" t="s">
        <v>986</v>
      </c>
      <c r="E160" s="17" t="s">
        <v>114</v>
      </c>
      <c r="F160" s="17" t="s">
        <v>21</v>
      </c>
      <c r="G160" s="17" t="s">
        <v>1195</v>
      </c>
      <c r="H160" s="17">
        <v>1970</v>
      </c>
      <c r="I160" s="17" t="s">
        <v>1200</v>
      </c>
      <c r="J160" s="20" t="s">
        <v>1209</v>
      </c>
      <c r="K160" s="17" t="s">
        <v>1218</v>
      </c>
      <c r="L160" s="20" t="s">
        <v>1866</v>
      </c>
      <c r="M160" s="22">
        <v>43742</v>
      </c>
      <c r="N160" s="22">
        <v>37484</v>
      </c>
      <c r="P160" s="20" t="s">
        <v>990</v>
      </c>
      <c r="Q160" s="20" t="s">
        <v>2262</v>
      </c>
    </row>
    <row r="161" spans="1:17" s="17" customFormat="1" ht="27" x14ac:dyDescent="0.25">
      <c r="A161" s="26" t="s">
        <v>1174</v>
      </c>
      <c r="B161" s="17" t="s">
        <v>231</v>
      </c>
      <c r="C161" s="17" t="s">
        <v>481</v>
      </c>
      <c r="D161" s="20" t="s">
        <v>986</v>
      </c>
      <c r="E161" s="17" t="s">
        <v>114</v>
      </c>
      <c r="F161" s="17" t="s">
        <v>21</v>
      </c>
      <c r="G161" s="17" t="s">
        <v>1195</v>
      </c>
      <c r="H161" s="17">
        <v>1970</v>
      </c>
      <c r="I161" s="17" t="s">
        <v>1201</v>
      </c>
      <c r="J161" s="20" t="s">
        <v>1210</v>
      </c>
      <c r="K161" s="17" t="s">
        <v>1219</v>
      </c>
      <c r="L161" s="20" t="s">
        <v>1866</v>
      </c>
      <c r="M161" s="22">
        <v>43742</v>
      </c>
      <c r="N161" s="22">
        <v>37484</v>
      </c>
      <c r="P161" s="20" t="s">
        <v>990</v>
      </c>
      <c r="Q161" s="20" t="s">
        <v>2262</v>
      </c>
    </row>
    <row r="162" spans="1:17" s="17" customFormat="1" ht="27" x14ac:dyDescent="0.25">
      <c r="A162" s="26" t="s">
        <v>1175</v>
      </c>
      <c r="B162" s="17" t="s">
        <v>231</v>
      </c>
      <c r="C162" s="17" t="s">
        <v>481</v>
      </c>
      <c r="D162" s="20" t="s">
        <v>986</v>
      </c>
      <c r="E162" s="17" t="s">
        <v>114</v>
      </c>
      <c r="F162" s="17" t="s">
        <v>21</v>
      </c>
      <c r="G162" s="17" t="s">
        <v>1195</v>
      </c>
      <c r="H162" s="17">
        <v>1970</v>
      </c>
      <c r="I162" s="17" t="s">
        <v>1202</v>
      </c>
      <c r="J162" s="20" t="s">
        <v>1211</v>
      </c>
      <c r="K162" s="17" t="s">
        <v>1220</v>
      </c>
      <c r="L162" s="20" t="s">
        <v>1866</v>
      </c>
      <c r="M162" s="22">
        <v>43742</v>
      </c>
      <c r="N162" s="22">
        <v>37484</v>
      </c>
      <c r="P162" s="20" t="s">
        <v>990</v>
      </c>
      <c r="Q162" s="20" t="s">
        <v>2262</v>
      </c>
    </row>
    <row r="163" spans="1:17" s="17" customFormat="1" ht="27" x14ac:dyDescent="0.25">
      <c r="A163" s="26" t="s">
        <v>1176</v>
      </c>
      <c r="B163" s="17" t="s">
        <v>231</v>
      </c>
      <c r="C163" s="17" t="s">
        <v>481</v>
      </c>
      <c r="D163" s="20" t="s">
        <v>986</v>
      </c>
      <c r="E163" s="17" t="s">
        <v>114</v>
      </c>
      <c r="F163" s="17" t="s">
        <v>21</v>
      </c>
      <c r="G163" s="17" t="s">
        <v>1195</v>
      </c>
      <c r="H163" s="17">
        <v>1970</v>
      </c>
      <c r="I163" s="17" t="s">
        <v>1203</v>
      </c>
      <c r="J163" s="20" t="s">
        <v>1212</v>
      </c>
      <c r="K163" s="17" t="s">
        <v>1221</v>
      </c>
      <c r="L163" s="20" t="s">
        <v>1866</v>
      </c>
      <c r="M163" s="22">
        <v>43742</v>
      </c>
      <c r="N163" s="22">
        <v>37484</v>
      </c>
      <c r="P163" s="20" t="s">
        <v>990</v>
      </c>
      <c r="Q163" s="20" t="s">
        <v>2262</v>
      </c>
    </row>
    <row r="164" spans="1:17" s="17" customFormat="1" ht="27" x14ac:dyDescent="0.25">
      <c r="A164" s="26" t="s">
        <v>1177</v>
      </c>
      <c r="B164" s="17" t="s">
        <v>231</v>
      </c>
      <c r="C164" s="17" t="s">
        <v>481</v>
      </c>
      <c r="D164" s="20" t="s">
        <v>986</v>
      </c>
      <c r="E164" s="17" t="s">
        <v>114</v>
      </c>
      <c r="F164" s="17" t="s">
        <v>21</v>
      </c>
      <c r="G164" s="17" t="s">
        <v>1195</v>
      </c>
      <c r="H164" s="17">
        <v>1970</v>
      </c>
      <c r="I164" s="17" t="s">
        <v>1204</v>
      </c>
      <c r="J164" s="20" t="s">
        <v>1213</v>
      </c>
      <c r="K164" s="17" t="s">
        <v>1222</v>
      </c>
      <c r="L164" s="20" t="s">
        <v>1866</v>
      </c>
      <c r="M164" s="22">
        <v>43742</v>
      </c>
      <c r="N164" s="22">
        <v>37484</v>
      </c>
      <c r="P164" s="20" t="s">
        <v>990</v>
      </c>
      <c r="Q164" s="20" t="s">
        <v>2262</v>
      </c>
    </row>
    <row r="165" spans="1:17" s="17" customFormat="1" ht="27" x14ac:dyDescent="0.25">
      <c r="A165" s="26" t="s">
        <v>1178</v>
      </c>
      <c r="B165" s="17" t="s">
        <v>231</v>
      </c>
      <c r="C165" s="17" t="s">
        <v>481</v>
      </c>
      <c r="D165" s="20" t="s">
        <v>986</v>
      </c>
      <c r="E165" s="17" t="s">
        <v>114</v>
      </c>
      <c r="F165" s="17" t="s">
        <v>21</v>
      </c>
      <c r="G165" s="17" t="s">
        <v>1195</v>
      </c>
      <c r="H165" s="17">
        <v>1970</v>
      </c>
      <c r="I165" s="17" t="s">
        <v>1223</v>
      </c>
      <c r="J165" s="20" t="s">
        <v>1233</v>
      </c>
      <c r="K165" s="17" t="s">
        <v>1243</v>
      </c>
      <c r="L165" s="20" t="s">
        <v>1866</v>
      </c>
      <c r="M165" s="22">
        <v>43742</v>
      </c>
      <c r="N165" s="22">
        <v>37484</v>
      </c>
      <c r="P165" s="20" t="s">
        <v>990</v>
      </c>
      <c r="Q165" s="20" t="s">
        <v>2262</v>
      </c>
    </row>
    <row r="166" spans="1:17" s="17" customFormat="1" ht="27" x14ac:dyDescent="0.25">
      <c r="A166" s="26" t="s">
        <v>1179</v>
      </c>
      <c r="B166" s="17" t="s">
        <v>231</v>
      </c>
      <c r="C166" s="17" t="s">
        <v>481</v>
      </c>
      <c r="D166" s="20" t="s">
        <v>986</v>
      </c>
      <c r="E166" s="17" t="s">
        <v>114</v>
      </c>
      <c r="F166" s="17" t="s">
        <v>21</v>
      </c>
      <c r="G166" s="17" t="s">
        <v>1195</v>
      </c>
      <c r="H166" s="17">
        <v>1970</v>
      </c>
      <c r="I166" s="17" t="s">
        <v>1224</v>
      </c>
      <c r="J166" s="20" t="s">
        <v>1234</v>
      </c>
      <c r="K166" s="17" t="s">
        <v>1244</v>
      </c>
      <c r="L166" s="20" t="s">
        <v>1866</v>
      </c>
      <c r="M166" s="22">
        <v>43742</v>
      </c>
      <c r="N166" s="22">
        <v>37484</v>
      </c>
      <c r="P166" s="20" t="s">
        <v>990</v>
      </c>
      <c r="Q166" s="20" t="s">
        <v>2262</v>
      </c>
    </row>
    <row r="167" spans="1:17" s="17" customFormat="1" ht="27" x14ac:dyDescent="0.25">
      <c r="A167" s="26" t="s">
        <v>1180</v>
      </c>
      <c r="B167" s="17" t="s">
        <v>231</v>
      </c>
      <c r="C167" s="17" t="s">
        <v>481</v>
      </c>
      <c r="D167" s="20" t="s">
        <v>986</v>
      </c>
      <c r="E167" s="17" t="s">
        <v>114</v>
      </c>
      <c r="F167" s="17" t="s">
        <v>21</v>
      </c>
      <c r="G167" s="17" t="s">
        <v>1195</v>
      </c>
      <c r="H167" s="17">
        <v>1970</v>
      </c>
      <c r="I167" s="17" t="s">
        <v>1225</v>
      </c>
      <c r="J167" s="20" t="s">
        <v>1235</v>
      </c>
      <c r="K167" s="17" t="s">
        <v>1245</v>
      </c>
      <c r="L167" s="20" t="s">
        <v>1866</v>
      </c>
      <c r="M167" s="22">
        <v>43742</v>
      </c>
      <c r="N167" s="22">
        <v>37484</v>
      </c>
      <c r="P167" s="20" t="s">
        <v>990</v>
      </c>
      <c r="Q167" s="20" t="s">
        <v>2262</v>
      </c>
    </row>
    <row r="168" spans="1:17" s="17" customFormat="1" ht="27" x14ac:dyDescent="0.25">
      <c r="A168" s="26" t="s">
        <v>1181</v>
      </c>
      <c r="B168" s="17" t="s">
        <v>231</v>
      </c>
      <c r="C168" s="17" t="s">
        <v>481</v>
      </c>
      <c r="D168" s="20" t="s">
        <v>986</v>
      </c>
      <c r="E168" s="17" t="s">
        <v>114</v>
      </c>
      <c r="F168" s="17" t="s">
        <v>21</v>
      </c>
      <c r="G168" s="17" t="s">
        <v>1195</v>
      </c>
      <c r="H168" s="17">
        <v>1970</v>
      </c>
      <c r="I168" s="17" t="s">
        <v>1226</v>
      </c>
      <c r="J168" s="20" t="s">
        <v>1236</v>
      </c>
      <c r="K168" s="17" t="s">
        <v>1246</v>
      </c>
      <c r="L168" s="20" t="s">
        <v>1866</v>
      </c>
      <c r="M168" s="22">
        <v>43742</v>
      </c>
      <c r="N168" s="22">
        <v>37484</v>
      </c>
      <c r="P168" s="20" t="s">
        <v>990</v>
      </c>
      <c r="Q168" s="20" t="s">
        <v>2262</v>
      </c>
    </row>
    <row r="169" spans="1:17" s="17" customFormat="1" ht="27" x14ac:dyDescent="0.25">
      <c r="A169" s="26" t="s">
        <v>1182</v>
      </c>
      <c r="B169" s="17" t="s">
        <v>231</v>
      </c>
      <c r="C169" s="17" t="s">
        <v>481</v>
      </c>
      <c r="D169" s="20" t="s">
        <v>986</v>
      </c>
      <c r="E169" s="17" t="s">
        <v>114</v>
      </c>
      <c r="F169" s="17" t="s">
        <v>21</v>
      </c>
      <c r="G169" s="17" t="s">
        <v>1195</v>
      </c>
      <c r="H169" s="17">
        <v>1970</v>
      </c>
      <c r="I169" s="17" t="s">
        <v>1227</v>
      </c>
      <c r="J169" s="20" t="s">
        <v>1237</v>
      </c>
      <c r="K169" s="17" t="s">
        <v>1247</v>
      </c>
      <c r="L169" s="20" t="s">
        <v>1866</v>
      </c>
      <c r="M169" s="22">
        <v>43742</v>
      </c>
      <c r="N169" s="22">
        <v>37484</v>
      </c>
      <c r="P169" s="20" t="s">
        <v>990</v>
      </c>
      <c r="Q169" s="20" t="s">
        <v>2262</v>
      </c>
    </row>
    <row r="170" spans="1:17" s="17" customFormat="1" ht="27" x14ac:dyDescent="0.25">
      <c r="A170" s="26" t="s">
        <v>1183</v>
      </c>
      <c r="B170" s="17" t="s">
        <v>231</v>
      </c>
      <c r="C170" s="17" t="s">
        <v>481</v>
      </c>
      <c r="D170" s="20" t="s">
        <v>986</v>
      </c>
      <c r="E170" s="17" t="s">
        <v>114</v>
      </c>
      <c r="F170" s="17" t="s">
        <v>21</v>
      </c>
      <c r="G170" s="17" t="s">
        <v>1195</v>
      </c>
      <c r="H170" s="17">
        <v>1970</v>
      </c>
      <c r="I170" s="17" t="s">
        <v>1228</v>
      </c>
      <c r="J170" s="20" t="s">
        <v>1238</v>
      </c>
      <c r="K170" s="17" t="s">
        <v>1248</v>
      </c>
      <c r="L170" s="20" t="s">
        <v>1866</v>
      </c>
      <c r="M170" s="22">
        <v>43742</v>
      </c>
      <c r="N170" s="22">
        <v>37484</v>
      </c>
      <c r="P170" s="20" t="s">
        <v>990</v>
      </c>
      <c r="Q170" s="20" t="s">
        <v>2262</v>
      </c>
    </row>
    <row r="171" spans="1:17" s="17" customFormat="1" ht="27" x14ac:dyDescent="0.25">
      <c r="A171" s="26" t="s">
        <v>1184</v>
      </c>
      <c r="B171" s="17" t="s">
        <v>231</v>
      </c>
      <c r="C171" s="17" t="s">
        <v>481</v>
      </c>
      <c r="D171" s="20" t="s">
        <v>986</v>
      </c>
      <c r="E171" s="17" t="s">
        <v>114</v>
      </c>
      <c r="F171" s="17" t="s">
        <v>21</v>
      </c>
      <c r="G171" s="17" t="s">
        <v>1195</v>
      </c>
      <c r="H171" s="17">
        <v>1970</v>
      </c>
      <c r="I171" s="17" t="s">
        <v>1229</v>
      </c>
      <c r="J171" s="20" t="s">
        <v>1239</v>
      </c>
      <c r="K171" s="17" t="s">
        <v>1249</v>
      </c>
      <c r="L171" s="20" t="s">
        <v>1866</v>
      </c>
      <c r="M171" s="22">
        <v>43742</v>
      </c>
      <c r="N171" s="22">
        <v>37484</v>
      </c>
      <c r="P171" s="20" t="s">
        <v>990</v>
      </c>
      <c r="Q171" s="20" t="s">
        <v>2262</v>
      </c>
    </row>
    <row r="172" spans="1:17" s="17" customFormat="1" ht="27" x14ac:dyDescent="0.25">
      <c r="A172" s="26" t="s">
        <v>1185</v>
      </c>
      <c r="B172" s="17" t="s">
        <v>231</v>
      </c>
      <c r="C172" s="17" t="s">
        <v>481</v>
      </c>
      <c r="D172" s="20" t="s">
        <v>986</v>
      </c>
      <c r="E172" s="17" t="s">
        <v>114</v>
      </c>
      <c r="F172" s="17" t="s">
        <v>21</v>
      </c>
      <c r="G172" s="17" t="s">
        <v>1195</v>
      </c>
      <c r="H172" s="17">
        <v>1970</v>
      </c>
      <c r="I172" s="17" t="s">
        <v>1230</v>
      </c>
      <c r="J172" s="20" t="s">
        <v>1240</v>
      </c>
      <c r="K172" s="17" t="s">
        <v>1250</v>
      </c>
      <c r="L172" s="20" t="s">
        <v>1866</v>
      </c>
      <c r="M172" s="22">
        <v>43742</v>
      </c>
      <c r="N172" s="22">
        <v>37484</v>
      </c>
      <c r="P172" s="20" t="s">
        <v>990</v>
      </c>
      <c r="Q172" s="20" t="s">
        <v>2262</v>
      </c>
    </row>
    <row r="173" spans="1:17" s="17" customFormat="1" ht="27" x14ac:dyDescent="0.25">
      <c r="A173" s="26" t="s">
        <v>1186</v>
      </c>
      <c r="B173" s="17" t="s">
        <v>231</v>
      </c>
      <c r="C173" s="17" t="s">
        <v>481</v>
      </c>
      <c r="D173" s="20" t="s">
        <v>986</v>
      </c>
      <c r="E173" s="17" t="s">
        <v>114</v>
      </c>
      <c r="F173" s="17" t="s">
        <v>21</v>
      </c>
      <c r="G173" s="17" t="s">
        <v>1195</v>
      </c>
      <c r="H173" s="17">
        <v>1970</v>
      </c>
      <c r="I173" s="17" t="s">
        <v>1231</v>
      </c>
      <c r="J173" s="20" t="s">
        <v>1241</v>
      </c>
      <c r="K173" s="17" t="s">
        <v>1251</v>
      </c>
      <c r="L173" s="20" t="s">
        <v>1866</v>
      </c>
      <c r="M173" s="22">
        <v>43742</v>
      </c>
      <c r="N173" s="22">
        <v>37484</v>
      </c>
      <c r="P173" s="20" t="s">
        <v>990</v>
      </c>
      <c r="Q173" s="20" t="s">
        <v>2262</v>
      </c>
    </row>
    <row r="174" spans="1:17" s="17" customFormat="1" ht="27" x14ac:dyDescent="0.25">
      <c r="A174" s="26" t="s">
        <v>1187</v>
      </c>
      <c r="B174" s="17" t="s">
        <v>231</v>
      </c>
      <c r="C174" s="17" t="s">
        <v>481</v>
      </c>
      <c r="D174" s="20" t="s">
        <v>986</v>
      </c>
      <c r="E174" s="17" t="s">
        <v>114</v>
      </c>
      <c r="F174" s="17" t="s">
        <v>21</v>
      </c>
      <c r="G174" s="17" t="s">
        <v>1195</v>
      </c>
      <c r="H174" s="17">
        <v>1970</v>
      </c>
      <c r="I174" s="17" t="s">
        <v>1232</v>
      </c>
      <c r="J174" s="20" t="s">
        <v>1242</v>
      </c>
      <c r="K174" s="17" t="s">
        <v>1252</v>
      </c>
      <c r="L174" s="20" t="s">
        <v>1866</v>
      </c>
      <c r="M174" s="22">
        <v>43742</v>
      </c>
      <c r="N174" s="22">
        <v>37484</v>
      </c>
      <c r="P174" s="20" t="s">
        <v>990</v>
      </c>
      <c r="Q174" s="20" t="s">
        <v>2262</v>
      </c>
    </row>
    <row r="175" spans="1:17" s="17" customFormat="1" ht="27" x14ac:dyDescent="0.25">
      <c r="A175" s="26" t="s">
        <v>1188</v>
      </c>
      <c r="B175" s="17" t="s">
        <v>231</v>
      </c>
      <c r="C175" s="17" t="s">
        <v>481</v>
      </c>
      <c r="D175" s="20" t="s">
        <v>986</v>
      </c>
      <c r="E175" s="17" t="s">
        <v>114</v>
      </c>
      <c r="F175" s="17" t="s">
        <v>21</v>
      </c>
      <c r="G175" s="17" t="s">
        <v>1195</v>
      </c>
      <c r="H175" s="17">
        <v>1970</v>
      </c>
      <c r="I175" s="17" t="s">
        <v>1289</v>
      </c>
      <c r="J175" s="20" t="s">
        <v>1311</v>
      </c>
      <c r="K175" s="17" t="s">
        <v>1334</v>
      </c>
      <c r="L175" s="20" t="s">
        <v>1866</v>
      </c>
      <c r="M175" s="22">
        <v>43742</v>
      </c>
      <c r="N175" s="22">
        <v>37484</v>
      </c>
      <c r="P175" s="20" t="s">
        <v>990</v>
      </c>
      <c r="Q175" s="20" t="s">
        <v>2262</v>
      </c>
    </row>
    <row r="176" spans="1:17" s="17" customFormat="1" ht="27" x14ac:dyDescent="0.25">
      <c r="A176" s="26" t="s">
        <v>1189</v>
      </c>
      <c r="B176" s="17" t="s">
        <v>231</v>
      </c>
      <c r="C176" s="17" t="s">
        <v>481</v>
      </c>
      <c r="D176" s="20" t="s">
        <v>986</v>
      </c>
      <c r="E176" s="17" t="s">
        <v>114</v>
      </c>
      <c r="F176" s="17" t="s">
        <v>21</v>
      </c>
      <c r="G176" s="17" t="s">
        <v>1195</v>
      </c>
      <c r="H176" s="17">
        <v>1970</v>
      </c>
      <c r="I176" s="17" t="s">
        <v>1290</v>
      </c>
      <c r="J176" s="20" t="s">
        <v>1312</v>
      </c>
      <c r="K176" s="17" t="s">
        <v>1335</v>
      </c>
      <c r="L176" s="20" t="s">
        <v>1866</v>
      </c>
      <c r="M176" s="22">
        <v>43742</v>
      </c>
      <c r="N176" s="22">
        <v>37484</v>
      </c>
      <c r="P176" s="20" t="s">
        <v>990</v>
      </c>
      <c r="Q176" s="20" t="s">
        <v>2262</v>
      </c>
    </row>
    <row r="177" spans="1:17" s="17" customFormat="1" ht="27" x14ac:dyDescent="0.25">
      <c r="A177" s="26" t="s">
        <v>1190</v>
      </c>
      <c r="B177" s="17" t="s">
        <v>231</v>
      </c>
      <c r="C177" s="17" t="s">
        <v>481</v>
      </c>
      <c r="D177" s="20" t="s">
        <v>986</v>
      </c>
      <c r="E177" s="17" t="s">
        <v>114</v>
      </c>
      <c r="F177" s="17" t="s">
        <v>21</v>
      </c>
      <c r="G177" s="17" t="s">
        <v>1195</v>
      </c>
      <c r="H177" s="17">
        <v>1970</v>
      </c>
      <c r="I177" s="17" t="s">
        <v>1291</v>
      </c>
      <c r="J177" s="20" t="s">
        <v>1313</v>
      </c>
      <c r="K177" s="17" t="s">
        <v>1336</v>
      </c>
      <c r="L177" s="20" t="s">
        <v>1866</v>
      </c>
      <c r="M177" s="22">
        <v>43742</v>
      </c>
      <c r="N177" s="22">
        <v>37484</v>
      </c>
      <c r="P177" s="20" t="s">
        <v>990</v>
      </c>
      <c r="Q177" s="20" t="s">
        <v>2262</v>
      </c>
    </row>
    <row r="178" spans="1:17" s="17" customFormat="1" ht="27" x14ac:dyDescent="0.25">
      <c r="A178" s="26" t="s">
        <v>1191</v>
      </c>
      <c r="B178" s="17" t="s">
        <v>231</v>
      </c>
      <c r="C178" s="17" t="s">
        <v>481</v>
      </c>
      <c r="D178" s="20" t="s">
        <v>986</v>
      </c>
      <c r="E178" s="17" t="s">
        <v>114</v>
      </c>
      <c r="F178" s="17" t="s">
        <v>21</v>
      </c>
      <c r="G178" s="17" t="s">
        <v>1195</v>
      </c>
      <c r="H178" s="17">
        <v>1970</v>
      </c>
      <c r="I178" s="17" t="s">
        <v>1292</v>
      </c>
      <c r="J178" s="20" t="s">
        <v>1314</v>
      </c>
      <c r="K178" s="17" t="s">
        <v>1337</v>
      </c>
      <c r="L178" s="20" t="s">
        <v>1866</v>
      </c>
      <c r="M178" s="22">
        <v>43742</v>
      </c>
      <c r="N178" s="22">
        <v>37484</v>
      </c>
      <c r="P178" s="20" t="s">
        <v>990</v>
      </c>
      <c r="Q178" s="20" t="s">
        <v>2262</v>
      </c>
    </row>
    <row r="179" spans="1:17" s="17" customFormat="1" ht="27" x14ac:dyDescent="0.25">
      <c r="A179" s="26" t="s">
        <v>1192</v>
      </c>
      <c r="B179" s="17" t="s">
        <v>231</v>
      </c>
      <c r="C179" s="17" t="s">
        <v>481</v>
      </c>
      <c r="D179" s="20" t="s">
        <v>986</v>
      </c>
      <c r="E179" s="17" t="s">
        <v>114</v>
      </c>
      <c r="F179" s="17" t="s">
        <v>21</v>
      </c>
      <c r="G179" s="17" t="s">
        <v>1195</v>
      </c>
      <c r="H179" s="17">
        <v>1970</v>
      </c>
      <c r="I179" s="17" t="s">
        <v>1293</v>
      </c>
      <c r="J179" s="20" t="s">
        <v>1315</v>
      </c>
      <c r="K179" s="17" t="s">
        <v>1338</v>
      </c>
      <c r="L179" s="20" t="s">
        <v>1866</v>
      </c>
      <c r="M179" s="22">
        <v>43742</v>
      </c>
      <c r="N179" s="22">
        <v>37484</v>
      </c>
      <c r="P179" s="20" t="s">
        <v>990</v>
      </c>
      <c r="Q179" s="20" t="s">
        <v>2262</v>
      </c>
    </row>
    <row r="180" spans="1:17" s="17" customFormat="1" ht="27" x14ac:dyDescent="0.25">
      <c r="A180" s="26" t="s">
        <v>1193</v>
      </c>
      <c r="B180" s="17" t="s">
        <v>231</v>
      </c>
      <c r="C180" s="17" t="s">
        <v>481</v>
      </c>
      <c r="D180" s="20" t="s">
        <v>986</v>
      </c>
      <c r="E180" s="17" t="s">
        <v>114</v>
      </c>
      <c r="F180" s="17" t="s">
        <v>21</v>
      </c>
      <c r="G180" s="17" t="s">
        <v>1195</v>
      </c>
      <c r="H180" s="17">
        <v>1970</v>
      </c>
      <c r="I180" s="17" t="s">
        <v>1294</v>
      </c>
      <c r="J180" s="20" t="s">
        <v>1316</v>
      </c>
      <c r="K180" s="17" t="s">
        <v>1339</v>
      </c>
      <c r="L180" s="20" t="s">
        <v>1866</v>
      </c>
      <c r="M180" s="22">
        <v>43742</v>
      </c>
      <c r="N180" s="22">
        <v>37484</v>
      </c>
      <c r="P180" s="20" t="s">
        <v>990</v>
      </c>
      <c r="Q180" s="20" t="s">
        <v>2262</v>
      </c>
    </row>
    <row r="181" spans="1:17" s="17" customFormat="1" ht="27" x14ac:dyDescent="0.25">
      <c r="A181" s="26" t="s">
        <v>1194</v>
      </c>
      <c r="B181" s="17" t="s">
        <v>231</v>
      </c>
      <c r="C181" s="17" t="s">
        <v>481</v>
      </c>
      <c r="D181" s="20" t="s">
        <v>986</v>
      </c>
      <c r="E181" s="17" t="s">
        <v>114</v>
      </c>
      <c r="F181" s="17" t="s">
        <v>21</v>
      </c>
      <c r="G181" s="17" t="s">
        <v>1195</v>
      </c>
      <c r="H181" s="17">
        <v>1970</v>
      </c>
      <c r="I181" s="17" t="s">
        <v>1295</v>
      </c>
      <c r="J181" s="20" t="s">
        <v>1317</v>
      </c>
      <c r="K181" s="17" t="s">
        <v>1340</v>
      </c>
      <c r="L181" s="20" t="s">
        <v>1866</v>
      </c>
      <c r="M181" s="22">
        <v>43742</v>
      </c>
      <c r="N181" s="22">
        <v>37484</v>
      </c>
      <c r="P181" s="20" t="s">
        <v>990</v>
      </c>
      <c r="Q181" s="20" t="s">
        <v>2262</v>
      </c>
    </row>
    <row r="182" spans="1:17" s="17" customFormat="1" ht="27" x14ac:dyDescent="0.25">
      <c r="A182" s="26" t="s">
        <v>1253</v>
      </c>
      <c r="B182" s="17" t="s">
        <v>231</v>
      </c>
      <c r="C182" s="17" t="s">
        <v>481</v>
      </c>
      <c r="D182" s="20" t="s">
        <v>986</v>
      </c>
      <c r="E182" s="17" t="s">
        <v>114</v>
      </c>
      <c r="F182" s="17" t="s">
        <v>21</v>
      </c>
      <c r="G182" s="17" t="s">
        <v>1195</v>
      </c>
      <c r="H182" s="17">
        <v>1970</v>
      </c>
      <c r="I182" s="17" t="s">
        <v>1296</v>
      </c>
      <c r="J182" s="20" t="s">
        <v>1318</v>
      </c>
      <c r="K182" s="17" t="s">
        <v>1341</v>
      </c>
      <c r="L182" s="20" t="s">
        <v>1866</v>
      </c>
      <c r="M182" s="22">
        <v>43742</v>
      </c>
      <c r="N182" s="22">
        <v>37484</v>
      </c>
      <c r="P182" s="20" t="s">
        <v>990</v>
      </c>
      <c r="Q182" s="20" t="s">
        <v>2262</v>
      </c>
    </row>
    <row r="183" spans="1:17" s="17" customFormat="1" ht="27" x14ac:dyDescent="0.25">
      <c r="A183" s="26" t="s">
        <v>1254</v>
      </c>
      <c r="B183" s="17" t="s">
        <v>231</v>
      </c>
      <c r="C183" s="17" t="s">
        <v>481</v>
      </c>
      <c r="D183" s="20" t="s">
        <v>986</v>
      </c>
      <c r="E183" s="17" t="s">
        <v>114</v>
      </c>
      <c r="F183" s="17" t="s">
        <v>21</v>
      </c>
      <c r="G183" s="17" t="s">
        <v>1195</v>
      </c>
      <c r="H183" s="17">
        <v>1970</v>
      </c>
      <c r="I183" s="17" t="s">
        <v>1297</v>
      </c>
      <c r="J183" s="20" t="s">
        <v>1319</v>
      </c>
      <c r="K183" s="17" t="s">
        <v>1342</v>
      </c>
      <c r="L183" s="20" t="s">
        <v>1866</v>
      </c>
      <c r="M183" s="22">
        <v>43742</v>
      </c>
      <c r="N183" s="22">
        <v>37484</v>
      </c>
      <c r="P183" s="20" t="s">
        <v>990</v>
      </c>
      <c r="Q183" s="20" t="s">
        <v>2262</v>
      </c>
    </row>
    <row r="184" spans="1:17" s="17" customFormat="1" ht="27" x14ac:dyDescent="0.25">
      <c r="A184" s="26" t="s">
        <v>1255</v>
      </c>
      <c r="B184" s="17" t="s">
        <v>231</v>
      </c>
      <c r="C184" s="17" t="s">
        <v>481</v>
      </c>
      <c r="D184" s="20" t="s">
        <v>986</v>
      </c>
      <c r="E184" s="17" t="s">
        <v>114</v>
      </c>
      <c r="F184" s="17" t="s">
        <v>21</v>
      </c>
      <c r="G184" s="17" t="s">
        <v>1195</v>
      </c>
      <c r="H184" s="17">
        <v>1970</v>
      </c>
      <c r="I184" s="17" t="s">
        <v>1298</v>
      </c>
      <c r="J184" s="20" t="s">
        <v>1320</v>
      </c>
      <c r="K184" s="17" t="s">
        <v>1343</v>
      </c>
      <c r="L184" s="20" t="s">
        <v>1866</v>
      </c>
      <c r="M184" s="22">
        <v>43742</v>
      </c>
      <c r="N184" s="22">
        <v>37484</v>
      </c>
      <c r="P184" s="20" t="s">
        <v>990</v>
      </c>
      <c r="Q184" s="20" t="s">
        <v>2262</v>
      </c>
    </row>
    <row r="185" spans="1:17" s="17" customFormat="1" ht="27" x14ac:dyDescent="0.25">
      <c r="A185" s="26" t="s">
        <v>1256</v>
      </c>
      <c r="B185" s="17" t="s">
        <v>231</v>
      </c>
      <c r="C185" s="17" t="s">
        <v>481</v>
      </c>
      <c r="D185" s="20" t="s">
        <v>986</v>
      </c>
      <c r="E185" s="17" t="s">
        <v>114</v>
      </c>
      <c r="F185" s="17" t="s">
        <v>21</v>
      </c>
      <c r="G185" s="17" t="s">
        <v>1195</v>
      </c>
      <c r="H185" s="17">
        <v>1970</v>
      </c>
      <c r="I185" s="17" t="s">
        <v>1299</v>
      </c>
      <c r="J185" s="20" t="s">
        <v>1321</v>
      </c>
      <c r="K185" s="17" t="s">
        <v>1344</v>
      </c>
      <c r="L185" s="20" t="s">
        <v>1866</v>
      </c>
      <c r="M185" s="22">
        <v>43742</v>
      </c>
      <c r="N185" s="22">
        <v>37484</v>
      </c>
      <c r="P185" s="20" t="s">
        <v>990</v>
      </c>
      <c r="Q185" s="20" t="s">
        <v>2262</v>
      </c>
    </row>
    <row r="186" spans="1:17" s="17" customFormat="1" ht="27" x14ac:dyDescent="0.25">
      <c r="A186" s="26" t="s">
        <v>1257</v>
      </c>
      <c r="B186" s="17" t="s">
        <v>231</v>
      </c>
      <c r="C186" s="17" t="s">
        <v>481</v>
      </c>
      <c r="D186" s="20" t="s">
        <v>986</v>
      </c>
      <c r="E186" s="17" t="s">
        <v>114</v>
      </c>
      <c r="F186" s="17" t="s">
        <v>21</v>
      </c>
      <c r="G186" s="17" t="s">
        <v>1195</v>
      </c>
      <c r="H186" s="17">
        <v>1970</v>
      </c>
      <c r="I186" s="17" t="s">
        <v>1300</v>
      </c>
      <c r="J186" s="20" t="s">
        <v>1322</v>
      </c>
      <c r="K186" s="17" t="s">
        <v>1345</v>
      </c>
      <c r="L186" s="20" t="s">
        <v>1866</v>
      </c>
      <c r="M186" s="22">
        <v>43742</v>
      </c>
      <c r="N186" s="22">
        <v>37484</v>
      </c>
      <c r="P186" s="20" t="s">
        <v>990</v>
      </c>
      <c r="Q186" s="20" t="s">
        <v>2262</v>
      </c>
    </row>
    <row r="187" spans="1:17" s="17" customFormat="1" ht="27" x14ac:dyDescent="0.25">
      <c r="A187" s="26" t="s">
        <v>1258</v>
      </c>
      <c r="B187" s="17" t="s">
        <v>231</v>
      </c>
      <c r="C187" s="17" t="s">
        <v>481</v>
      </c>
      <c r="D187" s="20" t="s">
        <v>986</v>
      </c>
      <c r="E187" s="17" t="s">
        <v>114</v>
      </c>
      <c r="F187" s="17" t="s">
        <v>21</v>
      </c>
      <c r="G187" s="17" t="s">
        <v>1195</v>
      </c>
      <c r="H187" s="17">
        <v>1970</v>
      </c>
      <c r="I187" s="17" t="s">
        <v>1301</v>
      </c>
      <c r="J187" s="20" t="s">
        <v>1323</v>
      </c>
      <c r="K187" s="17" t="s">
        <v>1346</v>
      </c>
      <c r="L187" s="20" t="s">
        <v>1866</v>
      </c>
      <c r="M187" s="22">
        <v>43742</v>
      </c>
      <c r="N187" s="22">
        <v>37484</v>
      </c>
      <c r="P187" s="20" t="s">
        <v>990</v>
      </c>
      <c r="Q187" s="20" t="s">
        <v>2262</v>
      </c>
    </row>
    <row r="188" spans="1:17" s="17" customFormat="1" ht="27" x14ac:dyDescent="0.25">
      <c r="A188" s="26" t="s">
        <v>1259</v>
      </c>
      <c r="B188" s="17" t="s">
        <v>231</v>
      </c>
      <c r="C188" s="17" t="s">
        <v>481</v>
      </c>
      <c r="D188" s="20" t="s">
        <v>986</v>
      </c>
      <c r="E188" s="17" t="s">
        <v>114</v>
      </c>
      <c r="F188" s="17" t="s">
        <v>21</v>
      </c>
      <c r="G188" s="17" t="s">
        <v>1195</v>
      </c>
      <c r="H188" s="17">
        <v>1970</v>
      </c>
      <c r="I188" s="17" t="s">
        <v>1302</v>
      </c>
      <c r="J188" s="20" t="s">
        <v>1324</v>
      </c>
      <c r="K188" s="17" t="s">
        <v>1347</v>
      </c>
      <c r="L188" s="20" t="s">
        <v>1866</v>
      </c>
      <c r="M188" s="22">
        <v>43742</v>
      </c>
      <c r="N188" s="22">
        <v>37484</v>
      </c>
      <c r="P188" s="20" t="s">
        <v>990</v>
      </c>
      <c r="Q188" s="20" t="s">
        <v>2262</v>
      </c>
    </row>
    <row r="189" spans="1:17" s="17" customFormat="1" ht="27" x14ac:dyDescent="0.25">
      <c r="A189" s="26" t="s">
        <v>1260</v>
      </c>
      <c r="B189" s="17" t="s">
        <v>231</v>
      </c>
      <c r="C189" s="17" t="s">
        <v>481</v>
      </c>
      <c r="D189" s="20" t="s">
        <v>986</v>
      </c>
      <c r="E189" s="17" t="s">
        <v>114</v>
      </c>
      <c r="F189" s="17" t="s">
        <v>21</v>
      </c>
      <c r="G189" s="17" t="s">
        <v>1195</v>
      </c>
      <c r="H189" s="17">
        <v>1970</v>
      </c>
      <c r="I189" s="17" t="s">
        <v>1303</v>
      </c>
      <c r="J189" s="20" t="s">
        <v>1325</v>
      </c>
      <c r="K189" s="17" t="s">
        <v>1348</v>
      </c>
      <c r="L189" s="20" t="s">
        <v>1866</v>
      </c>
      <c r="M189" s="22">
        <v>43742</v>
      </c>
      <c r="N189" s="22">
        <v>37484</v>
      </c>
      <c r="P189" s="20" t="s">
        <v>990</v>
      </c>
      <c r="Q189" s="20" t="s">
        <v>2262</v>
      </c>
    </row>
    <row r="190" spans="1:17" s="17" customFormat="1" ht="27" x14ac:dyDescent="0.25">
      <c r="A190" s="26" t="s">
        <v>1261</v>
      </c>
      <c r="B190" s="17" t="s">
        <v>231</v>
      </c>
      <c r="C190" s="17" t="s">
        <v>481</v>
      </c>
      <c r="D190" s="20" t="s">
        <v>986</v>
      </c>
      <c r="E190" s="17" t="s">
        <v>114</v>
      </c>
      <c r="F190" s="17" t="s">
        <v>21</v>
      </c>
      <c r="G190" s="17" t="s">
        <v>1195</v>
      </c>
      <c r="H190" s="17">
        <v>1970</v>
      </c>
      <c r="I190" s="17" t="s">
        <v>1304</v>
      </c>
      <c r="J190" s="20" t="s">
        <v>1326</v>
      </c>
      <c r="K190" s="17" t="s">
        <v>1349</v>
      </c>
      <c r="L190" s="20" t="s">
        <v>1866</v>
      </c>
      <c r="M190" s="22">
        <v>43742</v>
      </c>
      <c r="N190" s="22">
        <v>37484</v>
      </c>
      <c r="P190" s="20" t="s">
        <v>990</v>
      </c>
      <c r="Q190" s="20" t="s">
        <v>2262</v>
      </c>
    </row>
    <row r="191" spans="1:17" s="17" customFormat="1" ht="27" x14ac:dyDescent="0.25">
      <c r="A191" s="26" t="s">
        <v>1262</v>
      </c>
      <c r="B191" s="17" t="s">
        <v>231</v>
      </c>
      <c r="C191" s="17" t="s">
        <v>481</v>
      </c>
      <c r="D191" s="20" t="s">
        <v>986</v>
      </c>
      <c r="E191" s="17" t="s">
        <v>114</v>
      </c>
      <c r="F191" s="17" t="s">
        <v>21</v>
      </c>
      <c r="G191" s="17" t="s">
        <v>1195</v>
      </c>
      <c r="H191" s="17">
        <v>1970</v>
      </c>
      <c r="I191" s="17" t="s">
        <v>1305</v>
      </c>
      <c r="J191" s="20" t="s">
        <v>1327</v>
      </c>
      <c r="K191" s="17" t="s">
        <v>1350</v>
      </c>
      <c r="L191" s="20" t="s">
        <v>1866</v>
      </c>
      <c r="M191" s="22">
        <v>43742</v>
      </c>
      <c r="N191" s="22">
        <v>37484</v>
      </c>
      <c r="P191" s="20" t="s">
        <v>990</v>
      </c>
      <c r="Q191" s="20" t="s">
        <v>2262</v>
      </c>
    </row>
    <row r="192" spans="1:17" s="17" customFormat="1" ht="27" x14ac:dyDescent="0.25">
      <c r="A192" s="26" t="s">
        <v>1263</v>
      </c>
      <c r="B192" s="17" t="s">
        <v>231</v>
      </c>
      <c r="C192" s="17" t="s">
        <v>481</v>
      </c>
      <c r="D192" s="20" t="s">
        <v>986</v>
      </c>
      <c r="E192" s="17" t="s">
        <v>114</v>
      </c>
      <c r="F192" s="17" t="s">
        <v>21</v>
      </c>
      <c r="G192" s="17" t="s">
        <v>1195</v>
      </c>
      <c r="H192" s="17">
        <v>1970</v>
      </c>
      <c r="I192" s="17" t="s">
        <v>1306</v>
      </c>
      <c r="J192" s="20" t="s">
        <v>1328</v>
      </c>
      <c r="K192" s="17" t="s">
        <v>1351</v>
      </c>
      <c r="L192" s="20" t="s">
        <v>1866</v>
      </c>
      <c r="M192" s="22">
        <v>43742</v>
      </c>
      <c r="N192" s="22">
        <v>37484</v>
      </c>
      <c r="P192" s="20" t="s">
        <v>990</v>
      </c>
      <c r="Q192" s="20" t="s">
        <v>2262</v>
      </c>
    </row>
    <row r="193" spans="1:17" s="17" customFormat="1" ht="27" x14ac:dyDescent="0.25">
      <c r="A193" s="26" t="s">
        <v>1264</v>
      </c>
      <c r="B193" s="17" t="s">
        <v>231</v>
      </c>
      <c r="C193" s="17" t="s">
        <v>481</v>
      </c>
      <c r="D193" s="20" t="s">
        <v>986</v>
      </c>
      <c r="E193" s="17" t="s">
        <v>114</v>
      </c>
      <c r="F193" s="17" t="s">
        <v>21</v>
      </c>
      <c r="G193" s="17" t="s">
        <v>1195</v>
      </c>
      <c r="H193" s="17">
        <v>1970</v>
      </c>
      <c r="I193" s="17" t="s">
        <v>1307</v>
      </c>
      <c r="J193" s="20" t="s">
        <v>1329</v>
      </c>
      <c r="K193" s="17" t="s">
        <v>1352</v>
      </c>
      <c r="L193" s="20" t="s">
        <v>1866</v>
      </c>
      <c r="M193" s="22">
        <v>43742</v>
      </c>
      <c r="N193" s="22">
        <v>37484</v>
      </c>
      <c r="P193" s="20" t="s">
        <v>990</v>
      </c>
      <c r="Q193" s="20" t="s">
        <v>2262</v>
      </c>
    </row>
    <row r="194" spans="1:17" s="17" customFormat="1" ht="27" x14ac:dyDescent="0.25">
      <c r="A194" s="26" t="s">
        <v>1265</v>
      </c>
      <c r="B194" s="17" t="s">
        <v>231</v>
      </c>
      <c r="C194" s="17" t="s">
        <v>481</v>
      </c>
      <c r="D194" s="20" t="s">
        <v>986</v>
      </c>
      <c r="E194" s="17" t="s">
        <v>114</v>
      </c>
      <c r="F194" s="17" t="s">
        <v>21</v>
      </c>
      <c r="G194" s="17" t="s">
        <v>1195</v>
      </c>
      <c r="H194" s="17">
        <v>1970</v>
      </c>
      <c r="I194" s="17" t="s">
        <v>1308</v>
      </c>
      <c r="J194" s="20" t="s">
        <v>1330</v>
      </c>
      <c r="K194" s="17" t="s">
        <v>1353</v>
      </c>
      <c r="L194" s="20" t="s">
        <v>1866</v>
      </c>
      <c r="M194" s="22">
        <v>43742</v>
      </c>
      <c r="N194" s="22">
        <v>37484</v>
      </c>
      <c r="P194" s="20" t="s">
        <v>990</v>
      </c>
      <c r="Q194" s="20" t="s">
        <v>2262</v>
      </c>
    </row>
    <row r="195" spans="1:17" s="17" customFormat="1" ht="27" x14ac:dyDescent="0.25">
      <c r="A195" s="26" t="s">
        <v>1266</v>
      </c>
      <c r="B195" s="17" t="s">
        <v>231</v>
      </c>
      <c r="C195" s="17" t="s">
        <v>481</v>
      </c>
      <c r="D195" s="20" t="s">
        <v>986</v>
      </c>
      <c r="E195" s="17" t="s">
        <v>114</v>
      </c>
      <c r="F195" s="17" t="s">
        <v>21</v>
      </c>
      <c r="G195" s="17" t="s">
        <v>1195</v>
      </c>
      <c r="H195" s="17">
        <v>1970</v>
      </c>
      <c r="I195" s="17" t="s">
        <v>1355</v>
      </c>
      <c r="J195" s="20" t="s">
        <v>1331</v>
      </c>
      <c r="K195" s="17" t="s">
        <v>1354</v>
      </c>
      <c r="L195" s="20" t="s">
        <v>1866</v>
      </c>
      <c r="M195" s="22">
        <v>43742</v>
      </c>
      <c r="N195" s="22">
        <v>37484</v>
      </c>
      <c r="P195" s="20" t="s">
        <v>990</v>
      </c>
      <c r="Q195" s="20" t="s">
        <v>2262</v>
      </c>
    </row>
    <row r="196" spans="1:17" s="17" customFormat="1" ht="27" x14ac:dyDescent="0.25">
      <c r="A196" s="26" t="s">
        <v>1267</v>
      </c>
      <c r="B196" s="17" t="s">
        <v>231</v>
      </c>
      <c r="C196" s="17" t="s">
        <v>481</v>
      </c>
      <c r="D196" s="20" t="s">
        <v>986</v>
      </c>
      <c r="E196" s="17" t="s">
        <v>114</v>
      </c>
      <c r="F196" s="17" t="s">
        <v>21</v>
      </c>
      <c r="G196" s="17" t="s">
        <v>1195</v>
      </c>
      <c r="H196" s="17">
        <v>1970</v>
      </c>
      <c r="I196" s="17" t="s">
        <v>1309</v>
      </c>
      <c r="J196" s="20" t="s">
        <v>1332</v>
      </c>
      <c r="K196" s="17" t="s">
        <v>1356</v>
      </c>
      <c r="L196" s="20" t="s">
        <v>1866</v>
      </c>
      <c r="M196" s="22">
        <v>43742</v>
      </c>
      <c r="N196" s="22">
        <v>37484</v>
      </c>
      <c r="P196" s="20" t="s">
        <v>990</v>
      </c>
      <c r="Q196" s="20" t="s">
        <v>2262</v>
      </c>
    </row>
    <row r="197" spans="1:17" s="17" customFormat="1" ht="27" x14ac:dyDescent="0.25">
      <c r="A197" s="26" t="s">
        <v>1268</v>
      </c>
      <c r="B197" s="17" t="s">
        <v>231</v>
      </c>
      <c r="C197" s="17" t="s">
        <v>481</v>
      </c>
      <c r="D197" s="20" t="s">
        <v>986</v>
      </c>
      <c r="E197" s="17" t="s">
        <v>114</v>
      </c>
      <c r="F197" s="17" t="s">
        <v>21</v>
      </c>
      <c r="G197" s="17" t="s">
        <v>1195</v>
      </c>
      <c r="H197" s="17">
        <v>1970</v>
      </c>
      <c r="I197" s="17" t="s">
        <v>1310</v>
      </c>
      <c r="J197" s="20" t="s">
        <v>1333</v>
      </c>
      <c r="K197" s="17" t="s">
        <v>1357</v>
      </c>
      <c r="L197" s="20" t="s">
        <v>1866</v>
      </c>
      <c r="M197" s="22">
        <v>43742</v>
      </c>
      <c r="N197" s="22">
        <v>37484</v>
      </c>
      <c r="P197" s="20" t="s">
        <v>990</v>
      </c>
      <c r="Q197" s="20" t="s">
        <v>2262</v>
      </c>
    </row>
    <row r="198" spans="1:17" s="17" customFormat="1" ht="27" x14ac:dyDescent="0.25">
      <c r="A198" s="26" t="s">
        <v>1269</v>
      </c>
      <c r="B198" s="17" t="s">
        <v>231</v>
      </c>
      <c r="C198" s="17" t="s">
        <v>481</v>
      </c>
      <c r="D198" s="20" t="s">
        <v>986</v>
      </c>
      <c r="E198" s="17" t="s">
        <v>114</v>
      </c>
      <c r="F198" s="17" t="s">
        <v>21</v>
      </c>
      <c r="G198" s="17" t="s">
        <v>1195</v>
      </c>
      <c r="H198" s="17">
        <v>1970</v>
      </c>
      <c r="I198" s="17" t="s">
        <v>1359</v>
      </c>
      <c r="J198" s="20" t="s">
        <v>1383</v>
      </c>
      <c r="K198" s="17" t="s">
        <v>1358</v>
      </c>
      <c r="L198" s="20" t="s">
        <v>1866</v>
      </c>
      <c r="M198" s="22">
        <v>43742</v>
      </c>
      <c r="N198" s="22">
        <v>37484</v>
      </c>
      <c r="P198" s="20" t="s">
        <v>990</v>
      </c>
      <c r="Q198" s="20" t="s">
        <v>2262</v>
      </c>
    </row>
    <row r="199" spans="1:17" s="17" customFormat="1" ht="27" x14ac:dyDescent="0.25">
      <c r="A199" s="26" t="s">
        <v>1270</v>
      </c>
      <c r="B199" s="17" t="s">
        <v>231</v>
      </c>
      <c r="C199" s="17" t="s">
        <v>481</v>
      </c>
      <c r="D199" s="20" t="s">
        <v>986</v>
      </c>
      <c r="E199" s="17" t="s">
        <v>114</v>
      </c>
      <c r="F199" s="17" t="s">
        <v>21</v>
      </c>
      <c r="G199" s="17" t="s">
        <v>1195</v>
      </c>
      <c r="H199" s="17">
        <v>1970</v>
      </c>
      <c r="I199" s="17" t="s">
        <v>1360</v>
      </c>
      <c r="J199" s="20" t="s">
        <v>1384</v>
      </c>
      <c r="K199" s="17" t="s">
        <v>1449</v>
      </c>
      <c r="L199" s="20" t="s">
        <v>1866</v>
      </c>
      <c r="M199" s="22">
        <v>43742</v>
      </c>
      <c r="N199" s="22">
        <v>37484</v>
      </c>
      <c r="P199" s="20" t="s">
        <v>990</v>
      </c>
      <c r="Q199" s="20" t="s">
        <v>2262</v>
      </c>
    </row>
    <row r="200" spans="1:17" s="17" customFormat="1" ht="27" x14ac:dyDescent="0.25">
      <c r="A200" s="26" t="s">
        <v>1271</v>
      </c>
      <c r="B200" s="17" t="s">
        <v>231</v>
      </c>
      <c r="C200" s="17" t="s">
        <v>481</v>
      </c>
      <c r="D200" s="20" t="s">
        <v>986</v>
      </c>
      <c r="E200" s="17" t="s">
        <v>114</v>
      </c>
      <c r="F200" s="17" t="s">
        <v>21</v>
      </c>
      <c r="G200" s="17" t="s">
        <v>1195</v>
      </c>
      <c r="H200" s="17">
        <v>1970</v>
      </c>
      <c r="I200" s="17" t="s">
        <v>1361</v>
      </c>
      <c r="J200" s="20" t="s">
        <v>1385</v>
      </c>
      <c r="K200" s="17" t="s">
        <v>1450</v>
      </c>
      <c r="L200" s="20" t="s">
        <v>1866</v>
      </c>
      <c r="M200" s="22">
        <v>43742</v>
      </c>
      <c r="N200" s="22">
        <v>37484</v>
      </c>
      <c r="P200" s="20" t="s">
        <v>990</v>
      </c>
      <c r="Q200" s="20" t="s">
        <v>2262</v>
      </c>
    </row>
    <row r="201" spans="1:17" s="17" customFormat="1" ht="27" x14ac:dyDescent="0.25">
      <c r="A201" s="26" t="s">
        <v>1272</v>
      </c>
      <c r="B201" s="17" t="s">
        <v>231</v>
      </c>
      <c r="C201" s="17" t="s">
        <v>481</v>
      </c>
      <c r="D201" s="20" t="s">
        <v>986</v>
      </c>
      <c r="E201" s="17" t="s">
        <v>114</v>
      </c>
      <c r="F201" s="17" t="s">
        <v>21</v>
      </c>
      <c r="G201" s="17" t="s">
        <v>1195</v>
      </c>
      <c r="H201" s="17">
        <v>1970</v>
      </c>
      <c r="I201" s="17" t="s">
        <v>1452</v>
      </c>
      <c r="J201" s="20" t="s">
        <v>1386</v>
      </c>
      <c r="K201" s="17" t="s">
        <v>1451</v>
      </c>
      <c r="L201" s="20" t="s">
        <v>1866</v>
      </c>
      <c r="M201" s="22">
        <v>43742</v>
      </c>
      <c r="N201" s="22">
        <v>37484</v>
      </c>
      <c r="P201" s="20" t="s">
        <v>990</v>
      </c>
      <c r="Q201" s="20" t="s">
        <v>2262</v>
      </c>
    </row>
    <row r="202" spans="1:17" s="17" customFormat="1" ht="27" x14ac:dyDescent="0.25">
      <c r="A202" s="26" t="s">
        <v>1273</v>
      </c>
      <c r="B202" s="17" t="s">
        <v>231</v>
      </c>
      <c r="C202" s="17" t="s">
        <v>481</v>
      </c>
      <c r="D202" s="20" t="s">
        <v>986</v>
      </c>
      <c r="E202" s="17" t="s">
        <v>114</v>
      </c>
      <c r="F202" s="17" t="s">
        <v>21</v>
      </c>
      <c r="G202" s="17" t="s">
        <v>1195</v>
      </c>
      <c r="H202" s="17">
        <v>1970</v>
      </c>
      <c r="I202" s="17" t="s">
        <v>1363</v>
      </c>
      <c r="J202" s="20" t="s">
        <v>1387</v>
      </c>
      <c r="K202" s="17" t="s">
        <v>1453</v>
      </c>
      <c r="L202" s="20" t="s">
        <v>1866</v>
      </c>
      <c r="M202" s="22">
        <v>43742</v>
      </c>
      <c r="N202" s="22">
        <v>37484</v>
      </c>
      <c r="P202" s="20" t="s">
        <v>990</v>
      </c>
      <c r="Q202" s="20" t="s">
        <v>2262</v>
      </c>
    </row>
    <row r="203" spans="1:17" s="17" customFormat="1" ht="27" x14ac:dyDescent="0.25">
      <c r="A203" s="26" t="s">
        <v>1274</v>
      </c>
      <c r="B203" s="17" t="s">
        <v>231</v>
      </c>
      <c r="C203" s="17" t="s">
        <v>481</v>
      </c>
      <c r="D203" s="20" t="s">
        <v>986</v>
      </c>
      <c r="E203" s="17" t="s">
        <v>114</v>
      </c>
      <c r="F203" s="17" t="s">
        <v>21</v>
      </c>
      <c r="G203" s="17" t="s">
        <v>1195</v>
      </c>
      <c r="H203" s="17">
        <v>1970</v>
      </c>
      <c r="I203" s="17" t="s">
        <v>1364</v>
      </c>
      <c r="J203" s="20" t="s">
        <v>1388</v>
      </c>
      <c r="K203" s="17" t="s">
        <v>1454</v>
      </c>
      <c r="L203" s="20" t="s">
        <v>1866</v>
      </c>
      <c r="M203" s="22">
        <v>43742</v>
      </c>
      <c r="N203" s="22">
        <v>37484</v>
      </c>
      <c r="P203" s="20" t="s">
        <v>990</v>
      </c>
      <c r="Q203" s="20" t="s">
        <v>2262</v>
      </c>
    </row>
    <row r="204" spans="1:17" s="17" customFormat="1" ht="27" x14ac:dyDescent="0.25">
      <c r="A204" s="26" t="s">
        <v>1275</v>
      </c>
      <c r="B204" s="17" t="s">
        <v>231</v>
      </c>
      <c r="C204" s="17" t="s">
        <v>481</v>
      </c>
      <c r="D204" s="20" t="s">
        <v>986</v>
      </c>
      <c r="E204" s="17" t="s">
        <v>114</v>
      </c>
      <c r="F204" s="17" t="s">
        <v>21</v>
      </c>
      <c r="G204" s="17" t="s">
        <v>1195</v>
      </c>
      <c r="H204" s="17">
        <v>1970</v>
      </c>
      <c r="I204" s="17" t="s">
        <v>1365</v>
      </c>
      <c r="J204" s="20" t="s">
        <v>1389</v>
      </c>
      <c r="K204" s="17" t="s">
        <v>1455</v>
      </c>
      <c r="L204" s="20" t="s">
        <v>1866</v>
      </c>
      <c r="M204" s="22">
        <v>43742</v>
      </c>
      <c r="N204" s="22">
        <v>37484</v>
      </c>
      <c r="P204" s="20" t="s">
        <v>990</v>
      </c>
      <c r="Q204" s="20" t="s">
        <v>2262</v>
      </c>
    </row>
    <row r="205" spans="1:17" s="17" customFormat="1" ht="27" x14ac:dyDescent="0.25">
      <c r="A205" s="26" t="s">
        <v>1276</v>
      </c>
      <c r="B205" s="17" t="s">
        <v>231</v>
      </c>
      <c r="C205" s="17" t="s">
        <v>481</v>
      </c>
      <c r="D205" s="20" t="s">
        <v>986</v>
      </c>
      <c r="E205" s="17" t="s">
        <v>114</v>
      </c>
      <c r="F205" s="17" t="s">
        <v>21</v>
      </c>
      <c r="G205" s="17" t="s">
        <v>1195</v>
      </c>
      <c r="H205" s="17">
        <v>1970</v>
      </c>
      <c r="I205" s="17" t="s">
        <v>1366</v>
      </c>
      <c r="J205" s="20" t="s">
        <v>1390</v>
      </c>
      <c r="K205" s="17" t="s">
        <v>1456</v>
      </c>
      <c r="L205" s="20" t="s">
        <v>1866</v>
      </c>
      <c r="M205" s="22">
        <v>43742</v>
      </c>
      <c r="N205" s="22">
        <v>37484</v>
      </c>
      <c r="P205" s="20" t="s">
        <v>990</v>
      </c>
      <c r="Q205" s="20" t="s">
        <v>2262</v>
      </c>
    </row>
    <row r="206" spans="1:17" s="17" customFormat="1" ht="27" x14ac:dyDescent="0.25">
      <c r="A206" s="26" t="s">
        <v>1277</v>
      </c>
      <c r="B206" s="17" t="s">
        <v>231</v>
      </c>
      <c r="C206" s="17" t="s">
        <v>481</v>
      </c>
      <c r="D206" s="20" t="s">
        <v>986</v>
      </c>
      <c r="E206" s="17" t="s">
        <v>114</v>
      </c>
      <c r="F206" s="17" t="s">
        <v>21</v>
      </c>
      <c r="G206" s="17" t="s">
        <v>1195</v>
      </c>
      <c r="H206" s="17">
        <v>1970</v>
      </c>
      <c r="I206" s="17" t="s">
        <v>1367</v>
      </c>
      <c r="J206" s="20" t="s">
        <v>1391</v>
      </c>
      <c r="K206" s="17" t="s">
        <v>1457</v>
      </c>
      <c r="L206" s="20" t="s">
        <v>1866</v>
      </c>
      <c r="M206" s="22">
        <v>43742</v>
      </c>
      <c r="N206" s="22">
        <v>37484</v>
      </c>
      <c r="P206" s="20" t="s">
        <v>990</v>
      </c>
      <c r="Q206" s="20" t="s">
        <v>2262</v>
      </c>
    </row>
    <row r="207" spans="1:17" s="17" customFormat="1" ht="27" x14ac:dyDescent="0.25">
      <c r="A207" s="26" t="s">
        <v>1278</v>
      </c>
      <c r="B207" s="17" t="s">
        <v>231</v>
      </c>
      <c r="C207" s="17" t="s">
        <v>481</v>
      </c>
      <c r="D207" s="20" t="s">
        <v>986</v>
      </c>
      <c r="E207" s="17" t="s">
        <v>114</v>
      </c>
      <c r="F207" s="17" t="s">
        <v>21</v>
      </c>
      <c r="G207" s="17" t="s">
        <v>1195</v>
      </c>
      <c r="H207" s="17">
        <v>1970</v>
      </c>
      <c r="I207" s="17" t="s">
        <v>1368</v>
      </c>
      <c r="J207" s="20" t="s">
        <v>1392</v>
      </c>
      <c r="K207" s="17" t="s">
        <v>1458</v>
      </c>
      <c r="L207" s="20" t="s">
        <v>1866</v>
      </c>
      <c r="M207" s="22">
        <v>43742</v>
      </c>
      <c r="N207" s="22">
        <v>37484</v>
      </c>
      <c r="P207" s="20" t="s">
        <v>990</v>
      </c>
      <c r="Q207" s="20" t="s">
        <v>2262</v>
      </c>
    </row>
    <row r="208" spans="1:17" s="17" customFormat="1" ht="27" x14ac:dyDescent="0.25">
      <c r="A208" s="26" t="s">
        <v>1279</v>
      </c>
      <c r="B208" s="17" t="s">
        <v>231</v>
      </c>
      <c r="C208" s="17" t="s">
        <v>481</v>
      </c>
      <c r="D208" s="20" t="s">
        <v>986</v>
      </c>
      <c r="E208" s="17" t="s">
        <v>114</v>
      </c>
      <c r="F208" s="17" t="s">
        <v>21</v>
      </c>
      <c r="G208" s="17" t="s">
        <v>1195</v>
      </c>
      <c r="H208" s="17">
        <v>1970</v>
      </c>
      <c r="I208" s="17" t="s">
        <v>1369</v>
      </c>
      <c r="J208" s="20" t="s">
        <v>1393</v>
      </c>
      <c r="K208" s="17" t="s">
        <v>1459</v>
      </c>
      <c r="L208" s="20" t="s">
        <v>1866</v>
      </c>
      <c r="M208" s="22">
        <v>43742</v>
      </c>
      <c r="N208" s="22">
        <v>37484</v>
      </c>
      <c r="P208" s="20" t="s">
        <v>990</v>
      </c>
      <c r="Q208" s="20" t="s">
        <v>2262</v>
      </c>
    </row>
    <row r="209" spans="1:17" s="17" customFormat="1" ht="27" x14ac:dyDescent="0.25">
      <c r="A209" s="26" t="s">
        <v>1280</v>
      </c>
      <c r="B209" s="17" t="s">
        <v>231</v>
      </c>
      <c r="C209" s="17" t="s">
        <v>481</v>
      </c>
      <c r="D209" s="20" t="s">
        <v>986</v>
      </c>
      <c r="E209" s="17" t="s">
        <v>114</v>
      </c>
      <c r="F209" s="17" t="s">
        <v>21</v>
      </c>
      <c r="G209" s="17" t="s">
        <v>1195</v>
      </c>
      <c r="H209" s="17">
        <v>1970</v>
      </c>
      <c r="I209" s="17" t="s">
        <v>1370</v>
      </c>
      <c r="J209" s="20" t="s">
        <v>1394</v>
      </c>
      <c r="K209" s="17" t="s">
        <v>1460</v>
      </c>
      <c r="L209" s="20" t="s">
        <v>1866</v>
      </c>
      <c r="M209" s="22">
        <v>43742</v>
      </c>
      <c r="N209" s="22">
        <v>37484</v>
      </c>
      <c r="P209" s="20" t="s">
        <v>990</v>
      </c>
      <c r="Q209" s="20" t="s">
        <v>2262</v>
      </c>
    </row>
    <row r="210" spans="1:17" s="17" customFormat="1" ht="27" x14ac:dyDescent="0.25">
      <c r="A210" s="26" t="s">
        <v>1281</v>
      </c>
      <c r="B210" s="17" t="s">
        <v>231</v>
      </c>
      <c r="C210" s="17" t="s">
        <v>481</v>
      </c>
      <c r="D210" s="20" t="s">
        <v>986</v>
      </c>
      <c r="E210" s="17" t="s">
        <v>114</v>
      </c>
      <c r="F210" s="17" t="s">
        <v>21</v>
      </c>
      <c r="G210" s="17" t="s">
        <v>1195</v>
      </c>
      <c r="H210" s="17">
        <v>1970</v>
      </c>
      <c r="I210" s="17" t="s">
        <v>1371</v>
      </c>
      <c r="J210" s="20" t="s">
        <v>1395</v>
      </c>
      <c r="K210" s="17" t="s">
        <v>1461</v>
      </c>
      <c r="L210" s="20" t="s">
        <v>1866</v>
      </c>
      <c r="M210" s="22">
        <v>43742</v>
      </c>
      <c r="N210" s="22">
        <v>37484</v>
      </c>
      <c r="P210" s="20" t="s">
        <v>990</v>
      </c>
      <c r="Q210" s="20" t="s">
        <v>2262</v>
      </c>
    </row>
    <row r="211" spans="1:17" s="17" customFormat="1" ht="27" x14ac:dyDescent="0.25">
      <c r="A211" s="26" t="s">
        <v>1282</v>
      </c>
      <c r="B211" s="17" t="s">
        <v>231</v>
      </c>
      <c r="C211" s="17" t="s">
        <v>481</v>
      </c>
      <c r="D211" s="20" t="s">
        <v>986</v>
      </c>
      <c r="E211" s="17" t="s">
        <v>114</v>
      </c>
      <c r="F211" s="17" t="s">
        <v>21</v>
      </c>
      <c r="G211" s="17" t="s">
        <v>1195</v>
      </c>
      <c r="H211" s="17">
        <v>1970</v>
      </c>
      <c r="I211" s="17" t="s">
        <v>1372</v>
      </c>
      <c r="J211" s="20" t="s">
        <v>1396</v>
      </c>
      <c r="K211" s="17" t="s">
        <v>1462</v>
      </c>
      <c r="L211" s="20" t="s">
        <v>1866</v>
      </c>
      <c r="M211" s="22">
        <v>43742</v>
      </c>
      <c r="N211" s="22">
        <v>37484</v>
      </c>
      <c r="P211" s="20" t="s">
        <v>990</v>
      </c>
      <c r="Q211" s="20" t="s">
        <v>2262</v>
      </c>
    </row>
    <row r="212" spans="1:17" s="17" customFormat="1" ht="27" x14ac:dyDescent="0.25">
      <c r="A212" s="26" t="s">
        <v>1283</v>
      </c>
      <c r="B212" s="17" t="s">
        <v>231</v>
      </c>
      <c r="C212" s="17" t="s">
        <v>481</v>
      </c>
      <c r="D212" s="20" t="s">
        <v>986</v>
      </c>
      <c r="E212" s="17" t="s">
        <v>114</v>
      </c>
      <c r="F212" s="17" t="s">
        <v>21</v>
      </c>
      <c r="G212" s="17" t="s">
        <v>1195</v>
      </c>
      <c r="H212" s="17">
        <v>1970</v>
      </c>
      <c r="I212" s="17" t="s">
        <v>1373</v>
      </c>
      <c r="J212" s="20" t="s">
        <v>1397</v>
      </c>
      <c r="K212" s="17" t="s">
        <v>1463</v>
      </c>
      <c r="L212" s="20" t="s">
        <v>1866</v>
      </c>
      <c r="M212" s="22">
        <v>43742</v>
      </c>
      <c r="N212" s="22">
        <v>37484</v>
      </c>
      <c r="P212" s="20" t="s">
        <v>990</v>
      </c>
      <c r="Q212" s="20" t="s">
        <v>2262</v>
      </c>
    </row>
    <row r="213" spans="1:17" s="17" customFormat="1" ht="27" x14ac:dyDescent="0.25">
      <c r="A213" s="26" t="s">
        <v>1284</v>
      </c>
      <c r="B213" s="17" t="s">
        <v>231</v>
      </c>
      <c r="C213" s="17" t="s">
        <v>481</v>
      </c>
      <c r="D213" s="20" t="s">
        <v>986</v>
      </c>
      <c r="E213" s="17" t="s">
        <v>114</v>
      </c>
      <c r="F213" s="17" t="s">
        <v>21</v>
      </c>
      <c r="G213" s="17" t="s">
        <v>1195</v>
      </c>
      <c r="H213" s="17">
        <v>1970</v>
      </c>
      <c r="I213" s="17" t="s">
        <v>1374</v>
      </c>
      <c r="J213" s="20" t="s">
        <v>1398</v>
      </c>
      <c r="K213" s="17" t="s">
        <v>1464</v>
      </c>
      <c r="L213" s="20" t="s">
        <v>1866</v>
      </c>
      <c r="M213" s="22">
        <v>43742</v>
      </c>
      <c r="N213" s="22">
        <v>37484</v>
      </c>
      <c r="P213" s="20" t="s">
        <v>990</v>
      </c>
      <c r="Q213" s="20" t="s">
        <v>2262</v>
      </c>
    </row>
    <row r="214" spans="1:17" s="17" customFormat="1" ht="27" x14ac:dyDescent="0.25">
      <c r="A214" s="26" t="s">
        <v>1285</v>
      </c>
      <c r="B214" s="17" t="s">
        <v>231</v>
      </c>
      <c r="C214" s="17" t="s">
        <v>481</v>
      </c>
      <c r="D214" s="20" t="s">
        <v>986</v>
      </c>
      <c r="E214" s="17" t="s">
        <v>114</v>
      </c>
      <c r="F214" s="17" t="s">
        <v>21</v>
      </c>
      <c r="G214" s="17" t="s">
        <v>1195</v>
      </c>
      <c r="H214" s="17">
        <v>1970</v>
      </c>
      <c r="I214" s="17" t="s">
        <v>1375</v>
      </c>
      <c r="J214" s="20" t="s">
        <v>1465</v>
      </c>
      <c r="K214" s="17" t="s">
        <v>1488</v>
      </c>
      <c r="L214" s="20" t="s">
        <v>1866</v>
      </c>
      <c r="M214" s="22">
        <v>43742</v>
      </c>
      <c r="N214" s="22">
        <v>37484</v>
      </c>
      <c r="P214" s="20" t="s">
        <v>990</v>
      </c>
      <c r="Q214" s="20" t="s">
        <v>2262</v>
      </c>
    </row>
    <row r="215" spans="1:17" s="17" customFormat="1" ht="27" x14ac:dyDescent="0.25">
      <c r="A215" s="26" t="s">
        <v>1286</v>
      </c>
      <c r="B215" s="17" t="s">
        <v>231</v>
      </c>
      <c r="C215" s="17" t="s">
        <v>481</v>
      </c>
      <c r="D215" s="20" t="s">
        <v>986</v>
      </c>
      <c r="E215" s="17" t="s">
        <v>114</v>
      </c>
      <c r="F215" s="17" t="s">
        <v>21</v>
      </c>
      <c r="G215" s="17" t="s">
        <v>1195</v>
      </c>
      <c r="H215" s="17">
        <v>1970</v>
      </c>
      <c r="I215" s="17" t="s">
        <v>1376</v>
      </c>
      <c r="J215" s="20" t="s">
        <v>1466</v>
      </c>
      <c r="K215" s="17" t="s">
        <v>1487</v>
      </c>
      <c r="L215" s="20" t="s">
        <v>1866</v>
      </c>
      <c r="M215" s="22">
        <v>43742</v>
      </c>
      <c r="N215" s="22">
        <v>37484</v>
      </c>
      <c r="P215" s="20" t="s">
        <v>990</v>
      </c>
      <c r="Q215" s="20" t="s">
        <v>2262</v>
      </c>
    </row>
    <row r="216" spans="1:17" s="17" customFormat="1" ht="27" x14ac:dyDescent="0.25">
      <c r="A216" s="26" t="s">
        <v>1287</v>
      </c>
      <c r="B216" s="17" t="s">
        <v>231</v>
      </c>
      <c r="C216" s="17" t="s">
        <v>481</v>
      </c>
      <c r="D216" s="20" t="s">
        <v>986</v>
      </c>
      <c r="E216" s="17" t="s">
        <v>114</v>
      </c>
      <c r="F216" s="17" t="s">
        <v>21</v>
      </c>
      <c r="G216" s="17" t="s">
        <v>1195</v>
      </c>
      <c r="H216" s="17">
        <v>1970</v>
      </c>
      <c r="I216" s="17" t="s">
        <v>1377</v>
      </c>
      <c r="J216" s="20" t="s">
        <v>1467</v>
      </c>
      <c r="K216" s="17" t="s">
        <v>1489</v>
      </c>
      <c r="L216" s="20" t="s">
        <v>1866</v>
      </c>
      <c r="M216" s="22">
        <v>43742</v>
      </c>
      <c r="N216" s="22">
        <v>37484</v>
      </c>
      <c r="P216" s="20" t="s">
        <v>990</v>
      </c>
      <c r="Q216" s="20" t="s">
        <v>2262</v>
      </c>
    </row>
    <row r="217" spans="1:17" s="17" customFormat="1" ht="27" x14ac:dyDescent="0.25">
      <c r="A217" s="26" t="s">
        <v>1288</v>
      </c>
      <c r="B217" s="17" t="s">
        <v>231</v>
      </c>
      <c r="C217" s="17" t="s">
        <v>481</v>
      </c>
      <c r="D217" s="20" t="s">
        <v>986</v>
      </c>
      <c r="E217" s="17" t="s">
        <v>114</v>
      </c>
      <c r="F217" s="17" t="s">
        <v>21</v>
      </c>
      <c r="G217" s="17" t="s">
        <v>1195</v>
      </c>
      <c r="H217" s="17">
        <v>1970</v>
      </c>
      <c r="I217" s="17" t="s">
        <v>1378</v>
      </c>
      <c r="J217" s="20" t="s">
        <v>1468</v>
      </c>
      <c r="K217" s="17" t="s">
        <v>1490</v>
      </c>
      <c r="L217" s="20" t="s">
        <v>1866</v>
      </c>
      <c r="M217" s="22">
        <v>43742</v>
      </c>
      <c r="N217" s="22">
        <v>37484</v>
      </c>
      <c r="P217" s="20" t="s">
        <v>990</v>
      </c>
      <c r="Q217" s="20" t="s">
        <v>2262</v>
      </c>
    </row>
    <row r="218" spans="1:17" s="17" customFormat="1" ht="27" x14ac:dyDescent="0.25">
      <c r="A218" s="26" t="s">
        <v>1399</v>
      </c>
      <c r="B218" s="17" t="s">
        <v>231</v>
      </c>
      <c r="C218" s="17" t="s">
        <v>481</v>
      </c>
      <c r="D218" s="20" t="s">
        <v>986</v>
      </c>
      <c r="E218" s="17" t="s">
        <v>114</v>
      </c>
      <c r="F218" s="17" t="s">
        <v>21</v>
      </c>
      <c r="G218" s="17" t="s">
        <v>1195</v>
      </c>
      <c r="H218" s="17">
        <v>1970</v>
      </c>
      <c r="I218" s="17" t="s">
        <v>1379</v>
      </c>
      <c r="J218" s="20" t="s">
        <v>1469</v>
      </c>
      <c r="K218" s="17" t="s">
        <v>1491</v>
      </c>
      <c r="L218" s="20" t="s">
        <v>1866</v>
      </c>
      <c r="M218" s="22">
        <v>43742</v>
      </c>
      <c r="N218" s="22">
        <v>37484</v>
      </c>
      <c r="P218" s="20" t="s">
        <v>990</v>
      </c>
      <c r="Q218" s="20" t="s">
        <v>2262</v>
      </c>
    </row>
    <row r="219" spans="1:17" s="17" customFormat="1" ht="27" x14ac:dyDescent="0.25">
      <c r="A219" s="26" t="s">
        <v>1400</v>
      </c>
      <c r="B219" s="17" t="s">
        <v>231</v>
      </c>
      <c r="C219" s="17" t="s">
        <v>481</v>
      </c>
      <c r="D219" s="20" t="s">
        <v>986</v>
      </c>
      <c r="E219" s="17" t="s">
        <v>114</v>
      </c>
      <c r="F219" s="17" t="s">
        <v>21</v>
      </c>
      <c r="G219" s="17" t="s">
        <v>1195</v>
      </c>
      <c r="H219" s="17">
        <v>1970</v>
      </c>
      <c r="I219" s="17" t="s">
        <v>1380</v>
      </c>
      <c r="J219" s="20" t="s">
        <v>1470</v>
      </c>
      <c r="K219" s="17" t="s">
        <v>1492</v>
      </c>
      <c r="L219" s="20" t="s">
        <v>1866</v>
      </c>
      <c r="M219" s="22">
        <v>43742</v>
      </c>
      <c r="N219" s="22">
        <v>37484</v>
      </c>
      <c r="P219" s="20" t="s">
        <v>990</v>
      </c>
      <c r="Q219" s="20" t="s">
        <v>2262</v>
      </c>
    </row>
    <row r="220" spans="1:17" s="17" customFormat="1" ht="27" x14ac:dyDescent="0.25">
      <c r="A220" s="26" t="s">
        <v>1401</v>
      </c>
      <c r="B220" s="17" t="s">
        <v>231</v>
      </c>
      <c r="C220" s="17" t="s">
        <v>481</v>
      </c>
      <c r="D220" s="20" t="s">
        <v>986</v>
      </c>
      <c r="E220" s="17" t="s">
        <v>114</v>
      </c>
      <c r="F220" s="17" t="s">
        <v>21</v>
      </c>
      <c r="G220" s="17" t="s">
        <v>1195</v>
      </c>
      <c r="H220" s="17">
        <v>1970</v>
      </c>
      <c r="I220" s="17" t="s">
        <v>1381</v>
      </c>
      <c r="J220" s="20" t="s">
        <v>1471</v>
      </c>
      <c r="K220" s="17" t="s">
        <v>1493</v>
      </c>
      <c r="L220" s="20" t="s">
        <v>1866</v>
      </c>
      <c r="M220" s="22">
        <v>43742</v>
      </c>
      <c r="N220" s="22">
        <v>37484</v>
      </c>
      <c r="P220" s="20" t="s">
        <v>990</v>
      </c>
      <c r="Q220" s="20" t="s">
        <v>2262</v>
      </c>
    </row>
    <row r="221" spans="1:17" s="17" customFormat="1" ht="27" x14ac:dyDescent="0.25">
      <c r="A221" s="26" t="s">
        <v>1402</v>
      </c>
      <c r="B221" s="17" t="s">
        <v>231</v>
      </c>
      <c r="C221" s="17" t="s">
        <v>481</v>
      </c>
      <c r="D221" s="20" t="s">
        <v>986</v>
      </c>
      <c r="E221" s="17" t="s">
        <v>114</v>
      </c>
      <c r="F221" s="17" t="s">
        <v>21</v>
      </c>
      <c r="G221" s="17" t="s">
        <v>1195</v>
      </c>
      <c r="H221" s="17">
        <v>1970</v>
      </c>
      <c r="I221" s="17" t="s">
        <v>1382</v>
      </c>
      <c r="J221" s="20" t="s">
        <v>1472</v>
      </c>
      <c r="K221" s="17" t="s">
        <v>1494</v>
      </c>
      <c r="L221" s="20" t="s">
        <v>1866</v>
      </c>
      <c r="M221" s="22">
        <v>43742</v>
      </c>
      <c r="N221" s="22">
        <v>37484</v>
      </c>
      <c r="P221" s="20" t="s">
        <v>990</v>
      </c>
      <c r="Q221" s="20" t="s">
        <v>2262</v>
      </c>
    </row>
    <row r="222" spans="1:17" s="17" customFormat="1" ht="27" x14ac:dyDescent="0.25">
      <c r="A222" s="26" t="s">
        <v>1403</v>
      </c>
      <c r="B222" s="17" t="s">
        <v>231</v>
      </c>
      <c r="C222" s="17" t="s">
        <v>481</v>
      </c>
      <c r="D222" s="20" t="s">
        <v>986</v>
      </c>
      <c r="E222" s="17" t="s">
        <v>114</v>
      </c>
      <c r="F222" s="17" t="s">
        <v>21</v>
      </c>
      <c r="G222" s="17" t="s">
        <v>1195</v>
      </c>
      <c r="H222" s="17">
        <v>1970</v>
      </c>
      <c r="I222" s="17" t="s">
        <v>1502</v>
      </c>
      <c r="J222" s="20" t="s">
        <v>1473</v>
      </c>
      <c r="K222" s="17" t="s">
        <v>1495</v>
      </c>
      <c r="L222" s="20" t="s">
        <v>1866</v>
      </c>
      <c r="M222" s="22">
        <v>43742</v>
      </c>
      <c r="N222" s="22">
        <v>37484</v>
      </c>
      <c r="P222" s="20" t="s">
        <v>990</v>
      </c>
      <c r="Q222" s="20" t="s">
        <v>2262</v>
      </c>
    </row>
    <row r="223" spans="1:17" s="17" customFormat="1" ht="27" x14ac:dyDescent="0.25">
      <c r="A223" s="26" t="s">
        <v>1404</v>
      </c>
      <c r="B223" s="17" t="s">
        <v>231</v>
      </c>
      <c r="C223" s="17" t="s">
        <v>481</v>
      </c>
      <c r="D223" s="20" t="s">
        <v>986</v>
      </c>
      <c r="E223" s="17" t="s">
        <v>114</v>
      </c>
      <c r="F223" s="17" t="s">
        <v>21</v>
      </c>
      <c r="G223" s="17" t="s">
        <v>1195</v>
      </c>
      <c r="H223" s="17">
        <v>1970</v>
      </c>
      <c r="I223" s="17" t="s">
        <v>1503</v>
      </c>
      <c r="J223" s="20" t="s">
        <v>1474</v>
      </c>
      <c r="K223" s="17" t="s">
        <v>1521</v>
      </c>
      <c r="L223" s="20" t="s">
        <v>1866</v>
      </c>
      <c r="M223" s="22">
        <v>43742</v>
      </c>
      <c r="N223" s="22">
        <v>37484</v>
      </c>
      <c r="P223" s="20" t="s">
        <v>990</v>
      </c>
      <c r="Q223" s="20" t="s">
        <v>2262</v>
      </c>
    </row>
    <row r="224" spans="1:17" s="17" customFormat="1" ht="27" x14ac:dyDescent="0.25">
      <c r="A224" s="26" t="s">
        <v>1405</v>
      </c>
      <c r="B224" s="17" t="s">
        <v>231</v>
      </c>
      <c r="C224" s="17" t="s">
        <v>481</v>
      </c>
      <c r="D224" s="20" t="s">
        <v>986</v>
      </c>
      <c r="E224" s="17" t="s">
        <v>114</v>
      </c>
      <c r="F224" s="17" t="s">
        <v>21</v>
      </c>
      <c r="G224" s="17" t="s">
        <v>1195</v>
      </c>
      <c r="H224" s="17">
        <v>1970</v>
      </c>
      <c r="I224" s="17" t="s">
        <v>1504</v>
      </c>
      <c r="J224" s="20" t="s">
        <v>1475</v>
      </c>
      <c r="K224" s="17" t="s">
        <v>1522</v>
      </c>
      <c r="L224" s="20" t="s">
        <v>1866</v>
      </c>
      <c r="M224" s="22">
        <v>43742</v>
      </c>
      <c r="N224" s="22">
        <v>37484</v>
      </c>
      <c r="P224" s="20" t="s">
        <v>990</v>
      </c>
      <c r="Q224" s="20" t="s">
        <v>2262</v>
      </c>
    </row>
    <row r="225" spans="1:17" s="17" customFormat="1" ht="27" x14ac:dyDescent="0.25">
      <c r="A225" s="26" t="s">
        <v>1406</v>
      </c>
      <c r="B225" s="17" t="s">
        <v>231</v>
      </c>
      <c r="C225" s="17" t="s">
        <v>481</v>
      </c>
      <c r="D225" s="20" t="s">
        <v>986</v>
      </c>
      <c r="E225" s="17" t="s">
        <v>114</v>
      </c>
      <c r="F225" s="17" t="s">
        <v>21</v>
      </c>
      <c r="G225" s="17" t="s">
        <v>1195</v>
      </c>
      <c r="H225" s="17">
        <v>1970</v>
      </c>
      <c r="I225" s="17" t="s">
        <v>1505</v>
      </c>
      <c r="J225" s="20" t="s">
        <v>1476</v>
      </c>
      <c r="K225" s="17" t="s">
        <v>1523</v>
      </c>
      <c r="L225" s="20" t="s">
        <v>1866</v>
      </c>
      <c r="M225" s="22">
        <v>43742</v>
      </c>
      <c r="N225" s="22">
        <v>37484</v>
      </c>
      <c r="P225" s="20" t="s">
        <v>990</v>
      </c>
      <c r="Q225" s="20" t="s">
        <v>2262</v>
      </c>
    </row>
    <row r="226" spans="1:17" s="17" customFormat="1" ht="27" x14ac:dyDescent="0.25">
      <c r="A226" s="26" t="s">
        <v>1407</v>
      </c>
      <c r="B226" s="17" t="s">
        <v>231</v>
      </c>
      <c r="C226" s="17" t="s">
        <v>481</v>
      </c>
      <c r="D226" s="20" t="s">
        <v>986</v>
      </c>
      <c r="E226" s="17" t="s">
        <v>114</v>
      </c>
      <c r="F226" s="17" t="s">
        <v>21</v>
      </c>
      <c r="G226" s="17" t="s">
        <v>1195</v>
      </c>
      <c r="H226" s="17">
        <v>1970</v>
      </c>
      <c r="I226" s="17" t="s">
        <v>1506</v>
      </c>
      <c r="J226" s="20" t="s">
        <v>1477</v>
      </c>
      <c r="K226" s="17" t="s">
        <v>1524</v>
      </c>
      <c r="L226" s="20" t="s">
        <v>1866</v>
      </c>
      <c r="M226" s="22">
        <v>43742</v>
      </c>
      <c r="N226" s="22">
        <v>37484</v>
      </c>
      <c r="P226" s="20" t="s">
        <v>990</v>
      </c>
      <c r="Q226" s="20" t="s">
        <v>2262</v>
      </c>
    </row>
    <row r="227" spans="1:17" s="17" customFormat="1" ht="27" x14ac:dyDescent="0.25">
      <c r="A227" s="26" t="s">
        <v>1408</v>
      </c>
      <c r="B227" s="17" t="s">
        <v>231</v>
      </c>
      <c r="C227" s="17" t="s">
        <v>481</v>
      </c>
      <c r="D227" s="20" t="s">
        <v>986</v>
      </c>
      <c r="E227" s="17" t="s">
        <v>114</v>
      </c>
      <c r="F227" s="17" t="s">
        <v>21</v>
      </c>
      <c r="G227" s="17" t="s">
        <v>1195</v>
      </c>
      <c r="H227" s="17">
        <v>1970</v>
      </c>
      <c r="I227" s="17" t="s">
        <v>1507</v>
      </c>
      <c r="J227" s="20" t="s">
        <v>1478</v>
      </c>
      <c r="K227" s="17" t="s">
        <v>1525</v>
      </c>
      <c r="L227" s="20" t="s">
        <v>1866</v>
      </c>
      <c r="M227" s="22">
        <v>43742</v>
      </c>
      <c r="N227" s="22">
        <v>37484</v>
      </c>
      <c r="P227" s="20" t="s">
        <v>990</v>
      </c>
      <c r="Q227" s="20" t="s">
        <v>2262</v>
      </c>
    </row>
    <row r="228" spans="1:17" s="17" customFormat="1" ht="27" x14ac:dyDescent="0.25">
      <c r="A228" s="26" t="s">
        <v>1409</v>
      </c>
      <c r="B228" s="17" t="s">
        <v>231</v>
      </c>
      <c r="C228" s="17" t="s">
        <v>481</v>
      </c>
      <c r="D228" s="20" t="s">
        <v>986</v>
      </c>
      <c r="E228" s="17" t="s">
        <v>114</v>
      </c>
      <c r="F228" s="17" t="s">
        <v>21</v>
      </c>
      <c r="G228" s="17" t="s">
        <v>1195</v>
      </c>
      <c r="H228" s="17">
        <v>1970</v>
      </c>
      <c r="I228" s="17" t="s">
        <v>1508</v>
      </c>
      <c r="J228" s="20" t="s">
        <v>1479</v>
      </c>
      <c r="K228" s="17" t="s">
        <v>1526</v>
      </c>
      <c r="L228" s="20" t="s">
        <v>1866</v>
      </c>
      <c r="M228" s="22">
        <v>43742</v>
      </c>
      <c r="N228" s="22">
        <v>37484</v>
      </c>
      <c r="P228" s="20" t="s">
        <v>990</v>
      </c>
      <c r="Q228" s="20" t="s">
        <v>2262</v>
      </c>
    </row>
    <row r="229" spans="1:17" s="17" customFormat="1" ht="27" x14ac:dyDescent="0.25">
      <c r="A229" s="26" t="s">
        <v>1410</v>
      </c>
      <c r="B229" s="17" t="s">
        <v>231</v>
      </c>
      <c r="C229" s="17" t="s">
        <v>481</v>
      </c>
      <c r="D229" s="20" t="s">
        <v>986</v>
      </c>
      <c r="E229" s="17" t="s">
        <v>114</v>
      </c>
      <c r="F229" s="17" t="s">
        <v>21</v>
      </c>
      <c r="G229" s="17" t="s">
        <v>1195</v>
      </c>
      <c r="H229" s="17">
        <v>1970</v>
      </c>
      <c r="I229" s="17" t="s">
        <v>1509</v>
      </c>
      <c r="J229" s="20" t="s">
        <v>1480</v>
      </c>
      <c r="K229" s="17" t="s">
        <v>1527</v>
      </c>
      <c r="L229" s="20" t="s">
        <v>1866</v>
      </c>
      <c r="M229" s="22">
        <v>43742</v>
      </c>
      <c r="N229" s="22">
        <v>37484</v>
      </c>
      <c r="P229" s="20" t="s">
        <v>990</v>
      </c>
      <c r="Q229" s="20" t="s">
        <v>2262</v>
      </c>
    </row>
    <row r="230" spans="1:17" s="17" customFormat="1" ht="27" x14ac:dyDescent="0.25">
      <c r="A230" s="26" t="s">
        <v>1411</v>
      </c>
      <c r="B230" s="17" t="s">
        <v>231</v>
      </c>
      <c r="C230" s="17" t="s">
        <v>481</v>
      </c>
      <c r="D230" s="20" t="s">
        <v>986</v>
      </c>
      <c r="E230" s="17" t="s">
        <v>114</v>
      </c>
      <c r="F230" s="17" t="s">
        <v>21</v>
      </c>
      <c r="G230" s="17" t="s">
        <v>1195</v>
      </c>
      <c r="H230" s="17">
        <v>1970</v>
      </c>
      <c r="I230" s="17" t="s">
        <v>1510</v>
      </c>
      <c r="J230" s="20" t="s">
        <v>1481</v>
      </c>
      <c r="K230" s="17" t="s">
        <v>1528</v>
      </c>
      <c r="L230" s="20" t="s">
        <v>1866</v>
      </c>
      <c r="M230" s="22">
        <v>43742</v>
      </c>
      <c r="N230" s="22">
        <v>37484</v>
      </c>
      <c r="P230" s="20" t="s">
        <v>990</v>
      </c>
      <c r="Q230" s="20" t="s">
        <v>2262</v>
      </c>
    </row>
    <row r="231" spans="1:17" s="17" customFormat="1" ht="27" x14ac:dyDescent="0.25">
      <c r="A231" s="26" t="s">
        <v>1412</v>
      </c>
      <c r="B231" s="17" t="s">
        <v>231</v>
      </c>
      <c r="C231" s="17" t="s">
        <v>481</v>
      </c>
      <c r="D231" s="20" t="s">
        <v>986</v>
      </c>
      <c r="E231" s="17" t="s">
        <v>114</v>
      </c>
      <c r="F231" s="17" t="s">
        <v>21</v>
      </c>
      <c r="G231" s="17" t="s">
        <v>1195</v>
      </c>
      <c r="H231" s="17">
        <v>1970</v>
      </c>
      <c r="I231" s="17" t="s">
        <v>1511</v>
      </c>
      <c r="J231" s="20" t="s">
        <v>1482</v>
      </c>
      <c r="K231" s="17" t="s">
        <v>1529</v>
      </c>
      <c r="L231" s="20" t="s">
        <v>1866</v>
      </c>
      <c r="M231" s="22">
        <v>43742</v>
      </c>
      <c r="N231" s="22">
        <v>37484</v>
      </c>
      <c r="P231" s="20" t="s">
        <v>990</v>
      </c>
      <c r="Q231" s="20" t="s">
        <v>2262</v>
      </c>
    </row>
    <row r="232" spans="1:17" s="17" customFormat="1" ht="27" x14ac:dyDescent="0.25">
      <c r="A232" s="26" t="s">
        <v>1413</v>
      </c>
      <c r="B232" s="17" t="s">
        <v>231</v>
      </c>
      <c r="C232" s="17" t="s">
        <v>481</v>
      </c>
      <c r="D232" s="20" t="s">
        <v>986</v>
      </c>
      <c r="E232" s="17" t="s">
        <v>114</v>
      </c>
      <c r="F232" s="17" t="s">
        <v>21</v>
      </c>
      <c r="G232" s="17" t="s">
        <v>1195</v>
      </c>
      <c r="H232" s="17">
        <v>1970</v>
      </c>
      <c r="I232" s="17" t="s">
        <v>1512</v>
      </c>
      <c r="J232" s="20" t="s">
        <v>1483</v>
      </c>
      <c r="K232" s="17" t="s">
        <v>1530</v>
      </c>
      <c r="L232" s="20" t="s">
        <v>1866</v>
      </c>
      <c r="M232" s="22">
        <v>43742</v>
      </c>
      <c r="N232" s="22">
        <v>37484</v>
      </c>
      <c r="P232" s="20" t="s">
        <v>990</v>
      </c>
      <c r="Q232" s="20" t="s">
        <v>2262</v>
      </c>
    </row>
    <row r="233" spans="1:17" s="17" customFormat="1" ht="27" x14ac:dyDescent="0.25">
      <c r="A233" s="26" t="s">
        <v>1414</v>
      </c>
      <c r="B233" s="17" t="s">
        <v>231</v>
      </c>
      <c r="C233" s="17" t="s">
        <v>481</v>
      </c>
      <c r="D233" s="20" t="s">
        <v>986</v>
      </c>
      <c r="E233" s="17" t="s">
        <v>114</v>
      </c>
      <c r="F233" s="17" t="s">
        <v>21</v>
      </c>
      <c r="G233" s="17" t="s">
        <v>1195</v>
      </c>
      <c r="H233" s="17">
        <v>1970</v>
      </c>
      <c r="I233" s="17" t="s">
        <v>1513</v>
      </c>
      <c r="J233" s="20" t="s">
        <v>1484</v>
      </c>
      <c r="K233" s="17" t="s">
        <v>1531</v>
      </c>
      <c r="L233" s="20" t="s">
        <v>1866</v>
      </c>
      <c r="M233" s="22">
        <v>43742</v>
      </c>
      <c r="N233" s="22">
        <v>37484</v>
      </c>
      <c r="P233" s="20" t="s">
        <v>990</v>
      </c>
      <c r="Q233" s="20" t="s">
        <v>2262</v>
      </c>
    </row>
    <row r="234" spans="1:17" s="17" customFormat="1" ht="27" x14ac:dyDescent="0.25">
      <c r="A234" s="26" t="s">
        <v>1415</v>
      </c>
      <c r="B234" s="17" t="s">
        <v>231</v>
      </c>
      <c r="C234" s="17" t="s">
        <v>481</v>
      </c>
      <c r="D234" s="20" t="s">
        <v>986</v>
      </c>
      <c r="E234" s="17" t="s">
        <v>114</v>
      </c>
      <c r="F234" s="17" t="s">
        <v>21</v>
      </c>
      <c r="G234" s="17" t="s">
        <v>1195</v>
      </c>
      <c r="H234" s="17">
        <v>1970</v>
      </c>
      <c r="I234" s="17" t="s">
        <v>1514</v>
      </c>
      <c r="J234" s="20" t="s">
        <v>1485</v>
      </c>
      <c r="K234" s="17" t="s">
        <v>1532</v>
      </c>
      <c r="L234" s="20" t="s">
        <v>1866</v>
      </c>
      <c r="M234" s="22">
        <v>43742</v>
      </c>
      <c r="N234" s="22">
        <v>37484</v>
      </c>
      <c r="P234" s="20" t="s">
        <v>990</v>
      </c>
      <c r="Q234" s="20" t="s">
        <v>2262</v>
      </c>
    </row>
    <row r="235" spans="1:17" s="17" customFormat="1" ht="27" x14ac:dyDescent="0.25">
      <c r="A235" s="26" t="s">
        <v>1416</v>
      </c>
      <c r="B235" s="17" t="s">
        <v>231</v>
      </c>
      <c r="C235" s="17" t="s">
        <v>481</v>
      </c>
      <c r="D235" s="20" t="s">
        <v>986</v>
      </c>
      <c r="E235" s="17" t="s">
        <v>114</v>
      </c>
      <c r="F235" s="17" t="s">
        <v>21</v>
      </c>
      <c r="G235" s="17" t="s">
        <v>1195</v>
      </c>
      <c r="H235" s="17">
        <v>1970</v>
      </c>
      <c r="I235" s="17" t="s">
        <v>1515</v>
      </c>
      <c r="J235" s="20" t="s">
        <v>1486</v>
      </c>
      <c r="K235" s="17" t="s">
        <v>1533</v>
      </c>
      <c r="L235" s="20" t="s">
        <v>1866</v>
      </c>
      <c r="M235" s="22">
        <v>43742</v>
      </c>
      <c r="N235" s="22">
        <v>37484</v>
      </c>
      <c r="P235" s="20" t="s">
        <v>990</v>
      </c>
      <c r="Q235" s="20" t="s">
        <v>2262</v>
      </c>
    </row>
    <row r="236" spans="1:17" s="17" customFormat="1" ht="27" x14ac:dyDescent="0.25">
      <c r="A236" s="26" t="s">
        <v>1417</v>
      </c>
      <c r="B236" s="17" t="s">
        <v>231</v>
      </c>
      <c r="C236" s="17" t="s">
        <v>481</v>
      </c>
      <c r="D236" s="20" t="s">
        <v>986</v>
      </c>
      <c r="E236" s="17" t="s">
        <v>114</v>
      </c>
      <c r="F236" s="17" t="s">
        <v>21</v>
      </c>
      <c r="G236" s="17" t="s">
        <v>1195</v>
      </c>
      <c r="H236" s="17">
        <v>1970</v>
      </c>
      <c r="I236" s="17" t="s">
        <v>1516</v>
      </c>
      <c r="J236" s="20" t="s">
        <v>1496</v>
      </c>
      <c r="K236" s="17" t="s">
        <v>1534</v>
      </c>
      <c r="L236" s="20" t="s">
        <v>1866</v>
      </c>
      <c r="M236" s="22">
        <v>43742</v>
      </c>
      <c r="N236" s="22">
        <v>37484</v>
      </c>
      <c r="P236" s="20" t="s">
        <v>990</v>
      </c>
      <c r="Q236" s="20" t="s">
        <v>2262</v>
      </c>
    </row>
    <row r="237" spans="1:17" s="17" customFormat="1" ht="27" x14ac:dyDescent="0.25">
      <c r="A237" s="26" t="s">
        <v>1418</v>
      </c>
      <c r="B237" s="17" t="s">
        <v>231</v>
      </c>
      <c r="C237" s="17" t="s">
        <v>481</v>
      </c>
      <c r="D237" s="20" t="s">
        <v>986</v>
      </c>
      <c r="E237" s="17" t="s">
        <v>114</v>
      </c>
      <c r="F237" s="17" t="s">
        <v>21</v>
      </c>
      <c r="G237" s="17" t="s">
        <v>1195</v>
      </c>
      <c r="H237" s="17">
        <v>1970</v>
      </c>
      <c r="I237" s="17" t="s">
        <v>1517</v>
      </c>
      <c r="J237" s="20" t="s">
        <v>1497</v>
      </c>
      <c r="K237" s="17" t="s">
        <v>1535</v>
      </c>
      <c r="L237" s="20" t="s">
        <v>1866</v>
      </c>
      <c r="M237" s="22">
        <v>43742</v>
      </c>
      <c r="N237" s="22">
        <v>37484</v>
      </c>
      <c r="P237" s="20" t="s">
        <v>990</v>
      </c>
      <c r="Q237" s="20" t="s">
        <v>2262</v>
      </c>
    </row>
    <row r="238" spans="1:17" s="17" customFormat="1" ht="27" x14ac:dyDescent="0.25">
      <c r="A238" s="26" t="s">
        <v>1419</v>
      </c>
      <c r="B238" s="17" t="s">
        <v>231</v>
      </c>
      <c r="C238" s="17" t="s">
        <v>481</v>
      </c>
      <c r="D238" s="20" t="s">
        <v>986</v>
      </c>
      <c r="E238" s="17" t="s">
        <v>114</v>
      </c>
      <c r="F238" s="17" t="s">
        <v>21</v>
      </c>
      <c r="G238" s="17" t="s">
        <v>1195</v>
      </c>
      <c r="H238" s="17">
        <v>1970</v>
      </c>
      <c r="I238" s="17" t="s">
        <v>1518</v>
      </c>
      <c r="J238" s="20" t="s">
        <v>1498</v>
      </c>
      <c r="K238" s="17" t="s">
        <v>1536</v>
      </c>
      <c r="L238" s="20" t="s">
        <v>1866</v>
      </c>
      <c r="M238" s="22">
        <v>43742</v>
      </c>
      <c r="N238" s="22">
        <v>37484</v>
      </c>
      <c r="P238" s="20" t="s">
        <v>990</v>
      </c>
      <c r="Q238" s="20" t="s">
        <v>2262</v>
      </c>
    </row>
    <row r="239" spans="1:17" s="17" customFormat="1" ht="27" x14ac:dyDescent="0.25">
      <c r="A239" s="26" t="s">
        <v>1420</v>
      </c>
      <c r="B239" s="17" t="s">
        <v>231</v>
      </c>
      <c r="C239" s="17" t="s">
        <v>481</v>
      </c>
      <c r="D239" s="20" t="s">
        <v>986</v>
      </c>
      <c r="E239" s="17" t="s">
        <v>114</v>
      </c>
      <c r="F239" s="17" t="s">
        <v>21</v>
      </c>
      <c r="G239" s="17" t="s">
        <v>1195</v>
      </c>
      <c r="H239" s="17">
        <v>1970</v>
      </c>
      <c r="I239" s="17" t="s">
        <v>1362</v>
      </c>
      <c r="J239" s="20" t="s">
        <v>1499</v>
      </c>
      <c r="K239" s="17" t="s">
        <v>1537</v>
      </c>
      <c r="L239" s="20" t="s">
        <v>1866</v>
      </c>
      <c r="M239" s="22">
        <v>43742</v>
      </c>
      <c r="N239" s="22">
        <v>37484</v>
      </c>
      <c r="P239" s="20" t="s">
        <v>990</v>
      </c>
      <c r="Q239" s="20" t="s">
        <v>2262</v>
      </c>
    </row>
    <row r="240" spans="1:17" s="17" customFormat="1" ht="27" x14ac:dyDescent="0.25">
      <c r="A240" s="26" t="s">
        <v>1421</v>
      </c>
      <c r="B240" s="17" t="s">
        <v>231</v>
      </c>
      <c r="C240" s="17" t="s">
        <v>481</v>
      </c>
      <c r="D240" s="20" t="s">
        <v>986</v>
      </c>
      <c r="E240" s="17" t="s">
        <v>114</v>
      </c>
      <c r="F240" s="17" t="s">
        <v>21</v>
      </c>
      <c r="G240" s="17" t="s">
        <v>1195</v>
      </c>
      <c r="H240" s="17">
        <v>1970</v>
      </c>
      <c r="I240" s="17" t="s">
        <v>1519</v>
      </c>
      <c r="J240" s="20" t="s">
        <v>1500</v>
      </c>
      <c r="K240" s="17" t="s">
        <v>1538</v>
      </c>
      <c r="L240" s="20" t="s">
        <v>1866</v>
      </c>
      <c r="M240" s="22">
        <v>43742</v>
      </c>
      <c r="N240" s="22">
        <v>37484</v>
      </c>
      <c r="P240" s="20" t="s">
        <v>990</v>
      </c>
      <c r="Q240" s="20" t="s">
        <v>2262</v>
      </c>
    </row>
    <row r="241" spans="1:17" s="17" customFormat="1" ht="27" x14ac:dyDescent="0.25">
      <c r="A241" s="26" t="s">
        <v>1422</v>
      </c>
      <c r="B241" s="17" t="s">
        <v>231</v>
      </c>
      <c r="C241" s="17" t="s">
        <v>481</v>
      </c>
      <c r="D241" s="20" t="s">
        <v>986</v>
      </c>
      <c r="E241" s="17" t="s">
        <v>114</v>
      </c>
      <c r="F241" s="17" t="s">
        <v>21</v>
      </c>
      <c r="G241" s="17" t="s">
        <v>1195</v>
      </c>
      <c r="H241" s="17">
        <v>1970</v>
      </c>
      <c r="I241" s="17" t="s">
        <v>1520</v>
      </c>
      <c r="J241" s="20" t="s">
        <v>1501</v>
      </c>
      <c r="K241" s="17" t="s">
        <v>1539</v>
      </c>
      <c r="L241" s="20" t="s">
        <v>1866</v>
      </c>
      <c r="M241" s="22">
        <v>43742</v>
      </c>
      <c r="N241" s="22">
        <v>37484</v>
      </c>
      <c r="P241" s="20" t="s">
        <v>990</v>
      </c>
      <c r="Q241" s="20" t="s">
        <v>2262</v>
      </c>
    </row>
    <row r="242" spans="1:17" s="17" customFormat="1" ht="27" x14ac:dyDescent="0.25">
      <c r="A242" s="26" t="s">
        <v>1423</v>
      </c>
      <c r="B242" s="17" t="s">
        <v>231</v>
      </c>
      <c r="C242" s="17" t="s">
        <v>481</v>
      </c>
      <c r="D242" s="20" t="s">
        <v>986</v>
      </c>
      <c r="E242" s="17" t="s">
        <v>114</v>
      </c>
      <c r="F242" s="17" t="s">
        <v>21</v>
      </c>
      <c r="G242" s="17" t="s">
        <v>1195</v>
      </c>
      <c r="H242" s="17">
        <v>1970</v>
      </c>
      <c r="I242" s="17" t="s">
        <v>1540</v>
      </c>
      <c r="J242" s="20" t="s">
        <v>1604</v>
      </c>
      <c r="K242" s="17" t="s">
        <v>1641</v>
      </c>
      <c r="L242" s="20" t="s">
        <v>1866</v>
      </c>
      <c r="M242" s="22">
        <v>43742</v>
      </c>
      <c r="N242" s="22">
        <v>37484</v>
      </c>
      <c r="P242" s="20" t="s">
        <v>990</v>
      </c>
      <c r="Q242" s="20" t="s">
        <v>2262</v>
      </c>
    </row>
    <row r="243" spans="1:17" s="17" customFormat="1" ht="27" x14ac:dyDescent="0.25">
      <c r="A243" s="26" t="s">
        <v>1424</v>
      </c>
      <c r="B243" s="17" t="s">
        <v>231</v>
      </c>
      <c r="C243" s="17" t="s">
        <v>481</v>
      </c>
      <c r="D243" s="20" t="s">
        <v>986</v>
      </c>
      <c r="E243" s="17" t="s">
        <v>114</v>
      </c>
      <c r="F243" s="17" t="s">
        <v>21</v>
      </c>
      <c r="G243" s="17" t="s">
        <v>1195</v>
      </c>
      <c r="H243" s="17">
        <v>1970</v>
      </c>
      <c r="I243" s="17" t="s">
        <v>1541</v>
      </c>
      <c r="J243" s="20" t="s">
        <v>1605</v>
      </c>
      <c r="K243" s="17" t="s">
        <v>1643</v>
      </c>
      <c r="L243" s="20" t="s">
        <v>1866</v>
      </c>
      <c r="M243" s="22">
        <v>43742</v>
      </c>
      <c r="N243" s="22">
        <v>37484</v>
      </c>
      <c r="P243" s="20" t="s">
        <v>990</v>
      </c>
      <c r="Q243" s="20" t="s">
        <v>2262</v>
      </c>
    </row>
    <row r="244" spans="1:17" s="17" customFormat="1" ht="27" x14ac:dyDescent="0.25">
      <c r="A244" s="26" t="s">
        <v>1425</v>
      </c>
      <c r="B244" s="17" t="s">
        <v>231</v>
      </c>
      <c r="C244" s="17" t="s">
        <v>481</v>
      </c>
      <c r="D244" s="20" t="s">
        <v>986</v>
      </c>
      <c r="E244" s="17" t="s">
        <v>114</v>
      </c>
      <c r="F244" s="17" t="s">
        <v>21</v>
      </c>
      <c r="G244" s="17" t="s">
        <v>1195</v>
      </c>
      <c r="H244" s="17">
        <v>1970</v>
      </c>
      <c r="I244" s="17" t="s">
        <v>1542</v>
      </c>
      <c r="J244" s="20" t="s">
        <v>1606</v>
      </c>
      <c r="K244" s="17" t="s">
        <v>1644</v>
      </c>
      <c r="L244" s="20" t="s">
        <v>1866</v>
      </c>
      <c r="M244" s="22">
        <v>43742</v>
      </c>
      <c r="N244" s="22">
        <v>37484</v>
      </c>
      <c r="P244" s="20" t="s">
        <v>990</v>
      </c>
      <c r="Q244" s="20" t="s">
        <v>2262</v>
      </c>
    </row>
    <row r="245" spans="1:17" s="17" customFormat="1" ht="27" x14ac:dyDescent="0.25">
      <c r="A245" s="26" t="s">
        <v>1426</v>
      </c>
      <c r="B245" s="17" t="s">
        <v>231</v>
      </c>
      <c r="C245" s="17" t="s">
        <v>481</v>
      </c>
      <c r="D245" s="20" t="s">
        <v>986</v>
      </c>
      <c r="E245" s="17" t="s">
        <v>114</v>
      </c>
      <c r="F245" s="17" t="s">
        <v>21</v>
      </c>
      <c r="G245" s="17" t="s">
        <v>1195</v>
      </c>
      <c r="H245" s="17">
        <v>1970</v>
      </c>
      <c r="I245" s="17" t="s">
        <v>1543</v>
      </c>
      <c r="J245" s="20" t="s">
        <v>1607</v>
      </c>
      <c r="K245" s="17" t="s">
        <v>1645</v>
      </c>
      <c r="L245" s="20" t="s">
        <v>1866</v>
      </c>
      <c r="M245" s="22">
        <v>43742</v>
      </c>
      <c r="N245" s="22">
        <v>37484</v>
      </c>
      <c r="P245" s="20" t="s">
        <v>990</v>
      </c>
      <c r="Q245" s="20" t="s">
        <v>2262</v>
      </c>
    </row>
    <row r="246" spans="1:17" s="17" customFormat="1" ht="27" x14ac:dyDescent="0.25">
      <c r="A246" s="26" t="s">
        <v>1427</v>
      </c>
      <c r="B246" s="17" t="s">
        <v>231</v>
      </c>
      <c r="C246" s="17" t="s">
        <v>481</v>
      </c>
      <c r="D246" s="20" t="s">
        <v>986</v>
      </c>
      <c r="E246" s="17" t="s">
        <v>114</v>
      </c>
      <c r="F246" s="17" t="s">
        <v>21</v>
      </c>
      <c r="G246" s="17" t="s">
        <v>1195</v>
      </c>
      <c r="H246" s="17">
        <v>1970</v>
      </c>
      <c r="I246" s="17" t="s">
        <v>1544</v>
      </c>
      <c r="J246" s="20" t="s">
        <v>1608</v>
      </c>
      <c r="K246" s="17" t="s">
        <v>1646</v>
      </c>
      <c r="L246" s="20" t="s">
        <v>1866</v>
      </c>
      <c r="M246" s="22">
        <v>43742</v>
      </c>
      <c r="N246" s="22">
        <v>37484</v>
      </c>
      <c r="P246" s="20" t="s">
        <v>990</v>
      </c>
      <c r="Q246" s="20" t="s">
        <v>2262</v>
      </c>
    </row>
    <row r="247" spans="1:17" s="17" customFormat="1" ht="27" x14ac:dyDescent="0.25">
      <c r="A247" s="26" t="s">
        <v>1428</v>
      </c>
      <c r="B247" s="17" t="s">
        <v>231</v>
      </c>
      <c r="C247" s="17" t="s">
        <v>481</v>
      </c>
      <c r="D247" s="20" t="s">
        <v>986</v>
      </c>
      <c r="E247" s="17" t="s">
        <v>114</v>
      </c>
      <c r="F247" s="17" t="s">
        <v>21</v>
      </c>
      <c r="G247" s="17" t="s">
        <v>1195</v>
      </c>
      <c r="H247" s="17">
        <v>1970</v>
      </c>
      <c r="I247" s="17" t="s">
        <v>1545</v>
      </c>
      <c r="J247" s="20" t="s">
        <v>1609</v>
      </c>
      <c r="K247" s="17" t="s">
        <v>1647</v>
      </c>
      <c r="L247" s="20" t="s">
        <v>1866</v>
      </c>
      <c r="M247" s="22">
        <v>43742</v>
      </c>
      <c r="N247" s="22">
        <v>37484</v>
      </c>
      <c r="P247" s="20" t="s">
        <v>990</v>
      </c>
      <c r="Q247" s="20" t="s">
        <v>2262</v>
      </c>
    </row>
    <row r="248" spans="1:17" s="17" customFormat="1" ht="27" x14ac:dyDescent="0.25">
      <c r="A248" s="26" t="s">
        <v>1429</v>
      </c>
      <c r="B248" s="17" t="s">
        <v>231</v>
      </c>
      <c r="C248" s="17" t="s">
        <v>481</v>
      </c>
      <c r="D248" s="20" t="s">
        <v>986</v>
      </c>
      <c r="E248" s="17" t="s">
        <v>114</v>
      </c>
      <c r="F248" s="17" t="s">
        <v>21</v>
      </c>
      <c r="G248" s="17" t="s">
        <v>1195</v>
      </c>
      <c r="H248" s="17">
        <v>1970</v>
      </c>
      <c r="I248" s="17" t="s">
        <v>1546</v>
      </c>
      <c r="J248" s="20" t="s">
        <v>1610</v>
      </c>
      <c r="K248" s="17" t="s">
        <v>1648</v>
      </c>
      <c r="L248" s="20" t="s">
        <v>1866</v>
      </c>
      <c r="M248" s="22">
        <v>43742</v>
      </c>
      <c r="N248" s="22">
        <v>37484</v>
      </c>
      <c r="P248" s="20" t="s">
        <v>990</v>
      </c>
      <c r="Q248" s="20" t="s">
        <v>2262</v>
      </c>
    </row>
    <row r="249" spans="1:17" s="17" customFormat="1" ht="27" x14ac:dyDescent="0.25">
      <c r="A249" s="26" t="s">
        <v>1430</v>
      </c>
      <c r="B249" s="17" t="s">
        <v>231</v>
      </c>
      <c r="C249" s="17" t="s">
        <v>481</v>
      </c>
      <c r="D249" s="20" t="s">
        <v>986</v>
      </c>
      <c r="E249" s="17" t="s">
        <v>114</v>
      </c>
      <c r="F249" s="17" t="s">
        <v>21</v>
      </c>
      <c r="G249" s="17" t="s">
        <v>1195</v>
      </c>
      <c r="H249" s="17">
        <v>1970</v>
      </c>
      <c r="I249" s="17" t="s">
        <v>1547</v>
      </c>
      <c r="J249" s="20" t="s">
        <v>1611</v>
      </c>
      <c r="K249" s="17" t="s">
        <v>1649</v>
      </c>
      <c r="L249" s="20" t="s">
        <v>1866</v>
      </c>
      <c r="M249" s="22">
        <v>43742</v>
      </c>
      <c r="N249" s="22">
        <v>37484</v>
      </c>
      <c r="P249" s="20" t="s">
        <v>990</v>
      </c>
      <c r="Q249" s="20" t="s">
        <v>2262</v>
      </c>
    </row>
    <row r="250" spans="1:17" s="17" customFormat="1" ht="27" x14ac:dyDescent="0.25">
      <c r="A250" s="26" t="s">
        <v>1431</v>
      </c>
      <c r="B250" s="17" t="s">
        <v>231</v>
      </c>
      <c r="C250" s="17" t="s">
        <v>481</v>
      </c>
      <c r="D250" s="20" t="s">
        <v>986</v>
      </c>
      <c r="E250" s="17" t="s">
        <v>114</v>
      </c>
      <c r="F250" s="17" t="s">
        <v>21</v>
      </c>
      <c r="G250" s="17" t="s">
        <v>1195</v>
      </c>
      <c r="H250" s="17">
        <v>1970</v>
      </c>
      <c r="I250" s="17" t="s">
        <v>1548</v>
      </c>
      <c r="J250" s="20" t="s">
        <v>1612</v>
      </c>
      <c r="K250" s="17" t="s">
        <v>1650</v>
      </c>
      <c r="L250" s="20" t="s">
        <v>1866</v>
      </c>
      <c r="M250" s="22">
        <v>43742</v>
      </c>
      <c r="N250" s="22">
        <v>37484</v>
      </c>
      <c r="P250" s="20" t="s">
        <v>990</v>
      </c>
      <c r="Q250" s="20" t="s">
        <v>2262</v>
      </c>
    </row>
    <row r="251" spans="1:17" s="17" customFormat="1" ht="27" x14ac:dyDescent="0.25">
      <c r="A251" s="26" t="s">
        <v>1432</v>
      </c>
      <c r="B251" s="17" t="s">
        <v>231</v>
      </c>
      <c r="C251" s="17" t="s">
        <v>481</v>
      </c>
      <c r="D251" s="20" t="s">
        <v>986</v>
      </c>
      <c r="E251" s="17" t="s">
        <v>114</v>
      </c>
      <c r="F251" s="17" t="s">
        <v>21</v>
      </c>
      <c r="G251" s="17" t="s">
        <v>1195</v>
      </c>
      <c r="H251" s="17">
        <v>1970</v>
      </c>
      <c r="I251" s="17" t="s">
        <v>1549</v>
      </c>
      <c r="J251" s="20" t="s">
        <v>1613</v>
      </c>
      <c r="K251" s="17" t="s">
        <v>1651</v>
      </c>
      <c r="L251" s="20" t="s">
        <v>1866</v>
      </c>
      <c r="M251" s="22">
        <v>43742</v>
      </c>
      <c r="N251" s="22">
        <v>37484</v>
      </c>
      <c r="P251" s="20" t="s">
        <v>990</v>
      </c>
      <c r="Q251" s="20" t="s">
        <v>2262</v>
      </c>
    </row>
    <row r="252" spans="1:17" s="17" customFormat="1" ht="27" x14ac:dyDescent="0.25">
      <c r="A252" s="26" t="s">
        <v>1433</v>
      </c>
      <c r="B252" s="17" t="s">
        <v>231</v>
      </c>
      <c r="C252" s="17" t="s">
        <v>481</v>
      </c>
      <c r="D252" s="20" t="s">
        <v>986</v>
      </c>
      <c r="E252" s="17" t="s">
        <v>114</v>
      </c>
      <c r="F252" s="17" t="s">
        <v>21</v>
      </c>
      <c r="G252" s="17" t="s">
        <v>1195</v>
      </c>
      <c r="H252" s="17">
        <v>1970</v>
      </c>
      <c r="I252" s="17" t="s">
        <v>1550</v>
      </c>
      <c r="J252" s="20" t="s">
        <v>1614</v>
      </c>
      <c r="K252" s="17" t="s">
        <v>1652</v>
      </c>
      <c r="L252" s="20" t="s">
        <v>1866</v>
      </c>
      <c r="M252" s="22">
        <v>43742</v>
      </c>
      <c r="N252" s="22">
        <v>37484</v>
      </c>
      <c r="P252" s="20" t="s">
        <v>990</v>
      </c>
      <c r="Q252" s="20" t="s">
        <v>2262</v>
      </c>
    </row>
    <row r="253" spans="1:17" s="17" customFormat="1" ht="27" x14ac:dyDescent="0.25">
      <c r="A253" s="26" t="s">
        <v>1434</v>
      </c>
      <c r="B253" s="17" t="s">
        <v>231</v>
      </c>
      <c r="C253" s="17" t="s">
        <v>481</v>
      </c>
      <c r="D253" s="20" t="s">
        <v>986</v>
      </c>
      <c r="E253" s="17" t="s">
        <v>114</v>
      </c>
      <c r="F253" s="17" t="s">
        <v>21</v>
      </c>
      <c r="G253" s="17" t="s">
        <v>1195</v>
      </c>
      <c r="H253" s="17">
        <v>1970</v>
      </c>
      <c r="I253" s="17" t="s">
        <v>1551</v>
      </c>
      <c r="J253" s="20" t="s">
        <v>1615</v>
      </c>
      <c r="K253" s="17" t="s">
        <v>1653</v>
      </c>
      <c r="L253" s="20" t="s">
        <v>1866</v>
      </c>
      <c r="M253" s="22">
        <v>43742</v>
      </c>
      <c r="N253" s="22">
        <v>37484</v>
      </c>
      <c r="P253" s="20" t="s">
        <v>990</v>
      </c>
      <c r="Q253" s="20" t="s">
        <v>2262</v>
      </c>
    </row>
    <row r="254" spans="1:17" s="17" customFormat="1" ht="27" x14ac:dyDescent="0.25">
      <c r="A254" s="26" t="s">
        <v>1435</v>
      </c>
      <c r="B254" s="17" t="s">
        <v>231</v>
      </c>
      <c r="C254" s="17" t="s">
        <v>481</v>
      </c>
      <c r="D254" s="20" t="s">
        <v>986</v>
      </c>
      <c r="E254" s="17" t="s">
        <v>114</v>
      </c>
      <c r="F254" s="17" t="s">
        <v>21</v>
      </c>
      <c r="G254" s="17" t="s">
        <v>1195</v>
      </c>
      <c r="H254" s="17">
        <v>1970</v>
      </c>
      <c r="I254" s="17" t="s">
        <v>1552</v>
      </c>
      <c r="J254" s="20" t="s">
        <v>1616</v>
      </c>
      <c r="K254" s="17" t="s">
        <v>1654</v>
      </c>
      <c r="L254" s="20" t="s">
        <v>1866</v>
      </c>
      <c r="M254" s="22">
        <v>43742</v>
      </c>
      <c r="N254" s="22">
        <v>37484</v>
      </c>
      <c r="P254" s="20" t="s">
        <v>990</v>
      </c>
      <c r="Q254" s="20" t="s">
        <v>2262</v>
      </c>
    </row>
    <row r="255" spans="1:17" s="17" customFormat="1" ht="27" x14ac:dyDescent="0.25">
      <c r="A255" s="26" t="s">
        <v>1436</v>
      </c>
      <c r="B255" s="17" t="s">
        <v>231</v>
      </c>
      <c r="C255" s="17" t="s">
        <v>481</v>
      </c>
      <c r="D255" s="20" t="s">
        <v>986</v>
      </c>
      <c r="E255" s="17" t="s">
        <v>114</v>
      </c>
      <c r="F255" s="17" t="s">
        <v>21</v>
      </c>
      <c r="G255" s="17" t="s">
        <v>1195</v>
      </c>
      <c r="H255" s="17">
        <v>1970</v>
      </c>
      <c r="I255" s="17" t="s">
        <v>1553</v>
      </c>
      <c r="J255" s="20" t="s">
        <v>1617</v>
      </c>
      <c r="K255" s="17" t="s">
        <v>1655</v>
      </c>
      <c r="L255" s="20" t="s">
        <v>1866</v>
      </c>
      <c r="M255" s="22">
        <v>43742</v>
      </c>
      <c r="N255" s="22">
        <v>37484</v>
      </c>
      <c r="P255" s="20" t="s">
        <v>990</v>
      </c>
      <c r="Q255" s="20" t="s">
        <v>2262</v>
      </c>
    </row>
    <row r="256" spans="1:17" s="17" customFormat="1" ht="27" x14ac:dyDescent="0.25">
      <c r="A256" s="26" t="s">
        <v>1437</v>
      </c>
      <c r="B256" s="17" t="s">
        <v>231</v>
      </c>
      <c r="C256" s="17" t="s">
        <v>481</v>
      </c>
      <c r="D256" s="20" t="s">
        <v>986</v>
      </c>
      <c r="E256" s="17" t="s">
        <v>114</v>
      </c>
      <c r="F256" s="17" t="s">
        <v>21</v>
      </c>
      <c r="G256" s="17" t="s">
        <v>1195</v>
      </c>
      <c r="H256" s="17">
        <v>1970</v>
      </c>
      <c r="I256" s="17" t="s">
        <v>1554</v>
      </c>
      <c r="J256" s="20" t="s">
        <v>1618</v>
      </c>
      <c r="K256" s="17" t="s">
        <v>1656</v>
      </c>
      <c r="L256" s="20" t="s">
        <v>1866</v>
      </c>
      <c r="M256" s="22">
        <v>43742</v>
      </c>
      <c r="N256" s="22">
        <v>37484</v>
      </c>
      <c r="P256" s="20" t="s">
        <v>990</v>
      </c>
      <c r="Q256" s="20" t="s">
        <v>2262</v>
      </c>
    </row>
    <row r="257" spans="1:17" s="17" customFormat="1" ht="27" x14ac:dyDescent="0.25">
      <c r="A257" s="26" t="s">
        <v>1438</v>
      </c>
      <c r="B257" s="17" t="s">
        <v>231</v>
      </c>
      <c r="C257" s="17" t="s">
        <v>481</v>
      </c>
      <c r="D257" s="20" t="s">
        <v>986</v>
      </c>
      <c r="E257" s="17" t="s">
        <v>114</v>
      </c>
      <c r="F257" s="17" t="s">
        <v>21</v>
      </c>
      <c r="G257" s="17" t="s">
        <v>1195</v>
      </c>
      <c r="H257" s="17">
        <v>1970</v>
      </c>
      <c r="I257" s="17" t="s">
        <v>1555</v>
      </c>
      <c r="J257" s="20" t="s">
        <v>1619</v>
      </c>
      <c r="K257" s="17" t="s">
        <v>1657</v>
      </c>
      <c r="L257" s="20" t="s">
        <v>1866</v>
      </c>
      <c r="M257" s="22">
        <v>43742</v>
      </c>
      <c r="N257" s="22">
        <v>37484</v>
      </c>
      <c r="P257" s="20" t="s">
        <v>990</v>
      </c>
      <c r="Q257" s="20" t="s">
        <v>2262</v>
      </c>
    </row>
    <row r="258" spans="1:17" s="17" customFormat="1" ht="27" x14ac:dyDescent="0.25">
      <c r="A258" s="26" t="s">
        <v>1439</v>
      </c>
      <c r="B258" s="17" t="s">
        <v>231</v>
      </c>
      <c r="C258" s="17" t="s">
        <v>481</v>
      </c>
      <c r="D258" s="20" t="s">
        <v>986</v>
      </c>
      <c r="E258" s="17" t="s">
        <v>114</v>
      </c>
      <c r="F258" s="17" t="s">
        <v>21</v>
      </c>
      <c r="G258" s="17" t="s">
        <v>1195</v>
      </c>
      <c r="H258" s="17">
        <v>1970</v>
      </c>
      <c r="I258" s="17" t="s">
        <v>1556</v>
      </c>
      <c r="J258" s="20" t="s">
        <v>1620</v>
      </c>
      <c r="K258" s="17" t="s">
        <v>1658</v>
      </c>
      <c r="L258" s="20" t="s">
        <v>1866</v>
      </c>
      <c r="M258" s="22">
        <v>43742</v>
      </c>
      <c r="N258" s="22">
        <v>37484</v>
      </c>
      <c r="P258" s="20" t="s">
        <v>990</v>
      </c>
      <c r="Q258" s="20" t="s">
        <v>2262</v>
      </c>
    </row>
    <row r="259" spans="1:17" s="17" customFormat="1" ht="27" x14ac:dyDescent="0.25">
      <c r="A259" s="26" t="s">
        <v>1440</v>
      </c>
      <c r="B259" s="17" t="s">
        <v>231</v>
      </c>
      <c r="C259" s="17" t="s">
        <v>481</v>
      </c>
      <c r="D259" s="20" t="s">
        <v>986</v>
      </c>
      <c r="E259" s="17" t="s">
        <v>114</v>
      </c>
      <c r="F259" s="17" t="s">
        <v>21</v>
      </c>
      <c r="G259" s="17" t="s">
        <v>1195</v>
      </c>
      <c r="H259" s="17">
        <v>1970</v>
      </c>
      <c r="I259" s="17" t="s">
        <v>1557</v>
      </c>
      <c r="J259" s="20" t="s">
        <v>1621</v>
      </c>
      <c r="K259" s="17" t="s">
        <v>1659</v>
      </c>
      <c r="L259" s="20" t="s">
        <v>1866</v>
      </c>
      <c r="M259" s="22">
        <v>43742</v>
      </c>
      <c r="N259" s="22">
        <v>37484</v>
      </c>
      <c r="P259" s="20" t="s">
        <v>990</v>
      </c>
      <c r="Q259" s="20" t="s">
        <v>2262</v>
      </c>
    </row>
    <row r="260" spans="1:17" s="17" customFormat="1" ht="27" x14ac:dyDescent="0.25">
      <c r="A260" s="26" t="s">
        <v>1441</v>
      </c>
      <c r="B260" s="17" t="s">
        <v>231</v>
      </c>
      <c r="C260" s="17" t="s">
        <v>481</v>
      </c>
      <c r="D260" s="20" t="s">
        <v>986</v>
      </c>
      <c r="E260" s="17" t="s">
        <v>114</v>
      </c>
      <c r="F260" s="17" t="s">
        <v>21</v>
      </c>
      <c r="G260" s="17" t="s">
        <v>1195</v>
      </c>
      <c r="H260" s="17">
        <v>1970</v>
      </c>
      <c r="I260" s="17" t="s">
        <v>1558</v>
      </c>
      <c r="J260" s="20" t="s">
        <v>1622</v>
      </c>
      <c r="K260" s="17" t="s">
        <v>1660</v>
      </c>
      <c r="L260" s="20" t="s">
        <v>1866</v>
      </c>
      <c r="M260" s="22">
        <v>43742</v>
      </c>
      <c r="N260" s="22">
        <v>37484</v>
      </c>
      <c r="P260" s="20" t="s">
        <v>990</v>
      </c>
      <c r="Q260" s="20" t="s">
        <v>2262</v>
      </c>
    </row>
    <row r="261" spans="1:17" s="17" customFormat="1" ht="27" x14ac:dyDescent="0.25">
      <c r="A261" s="26" t="s">
        <v>1442</v>
      </c>
      <c r="B261" s="17" t="s">
        <v>231</v>
      </c>
      <c r="C261" s="17" t="s">
        <v>481</v>
      </c>
      <c r="D261" s="20" t="s">
        <v>986</v>
      </c>
      <c r="E261" s="17" t="s">
        <v>114</v>
      </c>
      <c r="F261" s="17" t="s">
        <v>21</v>
      </c>
      <c r="G261" s="17" t="s">
        <v>1195</v>
      </c>
      <c r="H261" s="17">
        <v>1970</v>
      </c>
      <c r="I261" s="17" t="s">
        <v>1559</v>
      </c>
      <c r="J261" s="20" t="s">
        <v>1623</v>
      </c>
      <c r="K261" s="17" t="s">
        <v>1642</v>
      </c>
      <c r="L261" s="20" t="s">
        <v>1866</v>
      </c>
      <c r="M261" s="22">
        <v>43742</v>
      </c>
      <c r="N261" s="22">
        <v>37484</v>
      </c>
      <c r="P261" s="20" t="s">
        <v>990</v>
      </c>
      <c r="Q261" s="20" t="s">
        <v>2262</v>
      </c>
    </row>
    <row r="262" spans="1:17" s="17" customFormat="1" ht="27" x14ac:dyDescent="0.25">
      <c r="A262" s="26" t="s">
        <v>1443</v>
      </c>
      <c r="B262" s="17" t="s">
        <v>231</v>
      </c>
      <c r="C262" s="17" t="s">
        <v>481</v>
      </c>
      <c r="D262" s="20" t="s">
        <v>986</v>
      </c>
      <c r="E262" s="17" t="s">
        <v>114</v>
      </c>
      <c r="F262" s="17" t="s">
        <v>21</v>
      </c>
      <c r="G262" s="17" t="s">
        <v>1195</v>
      </c>
      <c r="H262" s="17">
        <v>1970</v>
      </c>
      <c r="I262" s="17" t="s">
        <v>1560</v>
      </c>
      <c r="J262" s="20" t="s">
        <v>1624</v>
      </c>
      <c r="K262" s="17" t="s">
        <v>1661</v>
      </c>
      <c r="L262" s="20" t="s">
        <v>1866</v>
      </c>
      <c r="M262" s="22">
        <v>43742</v>
      </c>
      <c r="N262" s="22">
        <v>37484</v>
      </c>
      <c r="P262" s="20" t="s">
        <v>990</v>
      </c>
      <c r="Q262" s="20" t="s">
        <v>2262</v>
      </c>
    </row>
    <row r="263" spans="1:17" s="17" customFormat="1" ht="27" x14ac:dyDescent="0.25">
      <c r="A263" s="26" t="s">
        <v>1444</v>
      </c>
      <c r="B263" s="17" t="s">
        <v>231</v>
      </c>
      <c r="C263" s="17" t="s">
        <v>481</v>
      </c>
      <c r="D263" s="20" t="s">
        <v>986</v>
      </c>
      <c r="E263" s="17" t="s">
        <v>114</v>
      </c>
      <c r="F263" s="17" t="s">
        <v>21</v>
      </c>
      <c r="G263" s="17" t="s">
        <v>1195</v>
      </c>
      <c r="H263" s="17">
        <v>1970</v>
      </c>
      <c r="I263" s="17" t="s">
        <v>1561</v>
      </c>
      <c r="J263" s="20" t="s">
        <v>1625</v>
      </c>
      <c r="K263" s="17" t="s">
        <v>1662</v>
      </c>
      <c r="L263" s="20" t="s">
        <v>1866</v>
      </c>
      <c r="M263" s="22">
        <v>43742</v>
      </c>
      <c r="N263" s="22">
        <v>37484</v>
      </c>
      <c r="P263" s="20" t="s">
        <v>990</v>
      </c>
      <c r="Q263" s="20" t="s">
        <v>2262</v>
      </c>
    </row>
    <row r="264" spans="1:17" s="17" customFormat="1" ht="27" x14ac:dyDescent="0.25">
      <c r="A264" s="26" t="s">
        <v>1445</v>
      </c>
      <c r="B264" s="17" t="s">
        <v>231</v>
      </c>
      <c r="C264" s="17" t="s">
        <v>481</v>
      </c>
      <c r="D264" s="20" t="s">
        <v>986</v>
      </c>
      <c r="E264" s="17" t="s">
        <v>114</v>
      </c>
      <c r="F264" s="17" t="s">
        <v>21</v>
      </c>
      <c r="G264" s="17" t="s">
        <v>1195</v>
      </c>
      <c r="H264" s="17">
        <v>1970</v>
      </c>
      <c r="I264" s="17" t="s">
        <v>1562</v>
      </c>
      <c r="J264" s="20" t="s">
        <v>1626</v>
      </c>
      <c r="K264" s="17" t="s">
        <v>1663</v>
      </c>
      <c r="L264" s="20" t="s">
        <v>1866</v>
      </c>
      <c r="M264" s="22">
        <v>43742</v>
      </c>
      <c r="N264" s="22">
        <v>37484</v>
      </c>
      <c r="P264" s="20" t="s">
        <v>990</v>
      </c>
      <c r="Q264" s="20" t="s">
        <v>2262</v>
      </c>
    </row>
    <row r="265" spans="1:17" s="17" customFormat="1" ht="27" x14ac:dyDescent="0.25">
      <c r="A265" s="26" t="s">
        <v>1446</v>
      </c>
      <c r="B265" s="17" t="s">
        <v>231</v>
      </c>
      <c r="C265" s="17" t="s">
        <v>481</v>
      </c>
      <c r="D265" s="20" t="s">
        <v>986</v>
      </c>
      <c r="E265" s="17" t="s">
        <v>114</v>
      </c>
      <c r="F265" s="17" t="s">
        <v>21</v>
      </c>
      <c r="G265" s="17" t="s">
        <v>1195</v>
      </c>
      <c r="H265" s="17">
        <v>1970</v>
      </c>
      <c r="I265" s="17" t="s">
        <v>1563</v>
      </c>
      <c r="J265" s="20" t="s">
        <v>1627</v>
      </c>
      <c r="K265" s="17" t="s">
        <v>1664</v>
      </c>
      <c r="L265" s="20" t="s">
        <v>1866</v>
      </c>
      <c r="M265" s="22">
        <v>43742</v>
      </c>
      <c r="N265" s="22">
        <v>37484</v>
      </c>
      <c r="P265" s="20" t="s">
        <v>990</v>
      </c>
      <c r="Q265" s="20" t="s">
        <v>2262</v>
      </c>
    </row>
    <row r="266" spans="1:17" s="17" customFormat="1" ht="27" x14ac:dyDescent="0.25">
      <c r="A266" s="26" t="s">
        <v>1447</v>
      </c>
      <c r="B266" s="17" t="s">
        <v>231</v>
      </c>
      <c r="C266" s="17" t="s">
        <v>481</v>
      </c>
      <c r="D266" s="20" t="s">
        <v>986</v>
      </c>
      <c r="E266" s="17" t="s">
        <v>114</v>
      </c>
      <c r="F266" s="17" t="s">
        <v>21</v>
      </c>
      <c r="G266" s="17" t="s">
        <v>1195</v>
      </c>
      <c r="H266" s="17">
        <v>1970</v>
      </c>
      <c r="I266" s="17" t="s">
        <v>1564</v>
      </c>
      <c r="J266" s="20" t="s">
        <v>1628</v>
      </c>
      <c r="K266" s="17" t="s">
        <v>1665</v>
      </c>
      <c r="L266" s="20" t="s">
        <v>1866</v>
      </c>
      <c r="M266" s="22">
        <v>43742</v>
      </c>
      <c r="N266" s="22">
        <v>37484</v>
      </c>
      <c r="P266" s="20" t="s">
        <v>990</v>
      </c>
      <c r="Q266" s="20" t="s">
        <v>2262</v>
      </c>
    </row>
    <row r="267" spans="1:17" s="17" customFormat="1" ht="27" x14ac:dyDescent="0.25">
      <c r="A267" s="26" t="s">
        <v>1448</v>
      </c>
      <c r="B267" s="17" t="s">
        <v>231</v>
      </c>
      <c r="C267" s="17" t="s">
        <v>481</v>
      </c>
      <c r="D267" s="20" t="s">
        <v>986</v>
      </c>
      <c r="E267" s="17" t="s">
        <v>114</v>
      </c>
      <c r="F267" s="17" t="s">
        <v>21</v>
      </c>
      <c r="G267" s="17" t="s">
        <v>1195</v>
      </c>
      <c r="H267" s="17">
        <v>1970</v>
      </c>
      <c r="I267" s="17" t="s">
        <v>1565</v>
      </c>
      <c r="J267" s="20" t="s">
        <v>1629</v>
      </c>
      <c r="K267" s="17" t="s">
        <v>1666</v>
      </c>
      <c r="L267" s="20" t="s">
        <v>1866</v>
      </c>
      <c r="M267" s="22">
        <v>43742</v>
      </c>
      <c r="N267" s="22">
        <v>37484</v>
      </c>
      <c r="P267" s="20" t="s">
        <v>990</v>
      </c>
      <c r="Q267" s="20" t="s">
        <v>2262</v>
      </c>
    </row>
    <row r="268" spans="1:17" s="17" customFormat="1" ht="27" x14ac:dyDescent="0.25">
      <c r="A268" s="26" t="s">
        <v>1577</v>
      </c>
      <c r="B268" s="17" t="s">
        <v>231</v>
      </c>
      <c r="C268" s="17" t="s">
        <v>481</v>
      </c>
      <c r="D268" s="20" t="s">
        <v>986</v>
      </c>
      <c r="E268" s="17" t="s">
        <v>114</v>
      </c>
      <c r="F268" s="17" t="s">
        <v>21</v>
      </c>
      <c r="G268" s="17" t="s">
        <v>1195</v>
      </c>
      <c r="H268" s="17">
        <v>1970</v>
      </c>
      <c r="I268" s="17" t="s">
        <v>1566</v>
      </c>
      <c r="J268" s="20" t="s">
        <v>1630</v>
      </c>
      <c r="K268" s="17" t="s">
        <v>1667</v>
      </c>
      <c r="L268" s="20" t="s">
        <v>1866</v>
      </c>
      <c r="M268" s="22">
        <v>43742</v>
      </c>
      <c r="N268" s="22">
        <v>37484</v>
      </c>
      <c r="P268" s="20" t="s">
        <v>990</v>
      </c>
      <c r="Q268" s="20" t="s">
        <v>2262</v>
      </c>
    </row>
    <row r="269" spans="1:17" s="17" customFormat="1" ht="27" x14ac:dyDescent="0.25">
      <c r="A269" s="26" t="s">
        <v>1578</v>
      </c>
      <c r="B269" s="17" t="s">
        <v>231</v>
      </c>
      <c r="C269" s="17" t="s">
        <v>481</v>
      </c>
      <c r="D269" s="20" t="s">
        <v>986</v>
      </c>
      <c r="E269" s="17" t="s">
        <v>114</v>
      </c>
      <c r="F269" s="17" t="s">
        <v>21</v>
      </c>
      <c r="G269" s="17" t="s">
        <v>1195</v>
      </c>
      <c r="H269" s="17">
        <v>1970</v>
      </c>
      <c r="I269" s="17" t="s">
        <v>1567</v>
      </c>
      <c r="J269" s="20" t="s">
        <v>1631</v>
      </c>
      <c r="K269" s="17" t="s">
        <v>1668</v>
      </c>
      <c r="L269" s="20" t="s">
        <v>1866</v>
      </c>
      <c r="M269" s="22">
        <v>43742</v>
      </c>
      <c r="N269" s="22">
        <v>37484</v>
      </c>
      <c r="P269" s="20" t="s">
        <v>990</v>
      </c>
      <c r="Q269" s="20" t="s">
        <v>2262</v>
      </c>
    </row>
    <row r="270" spans="1:17" s="17" customFormat="1" ht="27" x14ac:dyDescent="0.25">
      <c r="A270" s="26" t="s">
        <v>1579</v>
      </c>
      <c r="B270" s="17" t="s">
        <v>231</v>
      </c>
      <c r="C270" s="17" t="s">
        <v>481</v>
      </c>
      <c r="D270" s="20" t="s">
        <v>986</v>
      </c>
      <c r="E270" s="17" t="s">
        <v>114</v>
      </c>
      <c r="F270" s="17" t="s">
        <v>21</v>
      </c>
      <c r="G270" s="17" t="s">
        <v>1195</v>
      </c>
      <c r="H270" s="17">
        <v>1970</v>
      </c>
      <c r="I270" s="17" t="s">
        <v>1568</v>
      </c>
      <c r="J270" s="20" t="s">
        <v>1632</v>
      </c>
      <c r="K270" s="17" t="s">
        <v>1669</v>
      </c>
      <c r="L270" s="20" t="s">
        <v>1866</v>
      </c>
      <c r="M270" s="22">
        <v>43742</v>
      </c>
      <c r="N270" s="22">
        <v>37484</v>
      </c>
      <c r="P270" s="20" t="s">
        <v>990</v>
      </c>
      <c r="Q270" s="20" t="s">
        <v>2262</v>
      </c>
    </row>
    <row r="271" spans="1:17" s="17" customFormat="1" ht="27" x14ac:dyDescent="0.25">
      <c r="A271" s="26" t="s">
        <v>1580</v>
      </c>
      <c r="B271" s="17" t="s">
        <v>231</v>
      </c>
      <c r="C271" s="17" t="s">
        <v>481</v>
      </c>
      <c r="D271" s="20" t="s">
        <v>986</v>
      </c>
      <c r="E271" s="17" t="s">
        <v>114</v>
      </c>
      <c r="F271" s="17" t="s">
        <v>21</v>
      </c>
      <c r="G271" s="17" t="s">
        <v>1195</v>
      </c>
      <c r="H271" s="17">
        <v>1970</v>
      </c>
      <c r="I271" s="17" t="s">
        <v>1569</v>
      </c>
      <c r="J271" s="20" t="s">
        <v>1633</v>
      </c>
      <c r="K271" s="17" t="s">
        <v>1670</v>
      </c>
      <c r="L271" s="20" t="s">
        <v>1866</v>
      </c>
      <c r="M271" s="22">
        <v>43742</v>
      </c>
      <c r="N271" s="22">
        <v>37484</v>
      </c>
      <c r="P271" s="20" t="s">
        <v>990</v>
      </c>
      <c r="Q271" s="20" t="s">
        <v>2262</v>
      </c>
    </row>
    <row r="272" spans="1:17" s="17" customFormat="1" ht="27" x14ac:dyDescent="0.25">
      <c r="A272" s="26" t="s">
        <v>1581</v>
      </c>
      <c r="B272" s="17" t="s">
        <v>231</v>
      </c>
      <c r="C272" s="17" t="s">
        <v>481</v>
      </c>
      <c r="D272" s="20" t="s">
        <v>986</v>
      </c>
      <c r="E272" s="17" t="s">
        <v>114</v>
      </c>
      <c r="F272" s="17" t="s">
        <v>21</v>
      </c>
      <c r="G272" s="17" t="s">
        <v>1195</v>
      </c>
      <c r="H272" s="17">
        <v>1970</v>
      </c>
      <c r="I272" s="17" t="s">
        <v>1570</v>
      </c>
      <c r="J272" s="20" t="s">
        <v>1634</v>
      </c>
      <c r="K272" s="17" t="s">
        <v>1671</v>
      </c>
      <c r="L272" s="20" t="s">
        <v>1866</v>
      </c>
      <c r="M272" s="22">
        <v>43742</v>
      </c>
      <c r="N272" s="22">
        <v>37484</v>
      </c>
      <c r="P272" s="20" t="s">
        <v>990</v>
      </c>
      <c r="Q272" s="20" t="s">
        <v>2262</v>
      </c>
    </row>
    <row r="273" spans="1:17" s="17" customFormat="1" ht="27" x14ac:dyDescent="0.25">
      <c r="A273" s="26" t="s">
        <v>1582</v>
      </c>
      <c r="B273" s="17" t="s">
        <v>231</v>
      </c>
      <c r="C273" s="17" t="s">
        <v>481</v>
      </c>
      <c r="D273" s="20" t="s">
        <v>986</v>
      </c>
      <c r="E273" s="17" t="s">
        <v>114</v>
      </c>
      <c r="F273" s="17" t="s">
        <v>21</v>
      </c>
      <c r="G273" s="17" t="s">
        <v>1195</v>
      </c>
      <c r="H273" s="17">
        <v>1970</v>
      </c>
      <c r="I273" s="17" t="s">
        <v>1571</v>
      </c>
      <c r="J273" s="20" t="s">
        <v>1635</v>
      </c>
      <c r="K273" s="17" t="s">
        <v>1672</v>
      </c>
      <c r="L273" s="20" t="s">
        <v>1866</v>
      </c>
      <c r="M273" s="22">
        <v>43742</v>
      </c>
      <c r="N273" s="22">
        <v>37484</v>
      </c>
      <c r="P273" s="20" t="s">
        <v>990</v>
      </c>
      <c r="Q273" s="20" t="s">
        <v>2262</v>
      </c>
    </row>
    <row r="274" spans="1:17" s="17" customFormat="1" ht="27" x14ac:dyDescent="0.25">
      <c r="A274" s="26" t="s">
        <v>1583</v>
      </c>
      <c r="B274" s="17" t="s">
        <v>231</v>
      </c>
      <c r="C274" s="17" t="s">
        <v>481</v>
      </c>
      <c r="D274" s="20" t="s">
        <v>986</v>
      </c>
      <c r="E274" s="17" t="s">
        <v>114</v>
      </c>
      <c r="F274" s="17" t="s">
        <v>21</v>
      </c>
      <c r="G274" s="17" t="s">
        <v>1195</v>
      </c>
      <c r="H274" s="17">
        <v>1970</v>
      </c>
      <c r="I274" s="17" t="s">
        <v>1572</v>
      </c>
      <c r="J274" s="20" t="s">
        <v>1636</v>
      </c>
      <c r="K274" s="17" t="s">
        <v>1673</v>
      </c>
      <c r="L274" s="20" t="s">
        <v>1866</v>
      </c>
      <c r="M274" s="22">
        <v>43742</v>
      </c>
      <c r="N274" s="22">
        <v>37484</v>
      </c>
      <c r="P274" s="20" t="s">
        <v>990</v>
      </c>
      <c r="Q274" s="20" t="s">
        <v>2262</v>
      </c>
    </row>
    <row r="275" spans="1:17" s="17" customFormat="1" ht="27" x14ac:dyDescent="0.25">
      <c r="A275" s="26" t="s">
        <v>1584</v>
      </c>
      <c r="B275" s="17" t="s">
        <v>231</v>
      </c>
      <c r="C275" s="17" t="s">
        <v>481</v>
      </c>
      <c r="D275" s="20" t="s">
        <v>986</v>
      </c>
      <c r="E275" s="17" t="s">
        <v>114</v>
      </c>
      <c r="F275" s="17" t="s">
        <v>21</v>
      </c>
      <c r="G275" s="17" t="s">
        <v>1195</v>
      </c>
      <c r="H275" s="17">
        <v>1970</v>
      </c>
      <c r="I275" s="17" t="s">
        <v>1573</v>
      </c>
      <c r="J275" s="20" t="s">
        <v>1637</v>
      </c>
      <c r="K275" s="17" t="s">
        <v>1492</v>
      </c>
      <c r="L275" s="20" t="s">
        <v>1866</v>
      </c>
      <c r="M275" s="22">
        <v>43742</v>
      </c>
      <c r="N275" s="22">
        <v>37484</v>
      </c>
      <c r="P275" s="20" t="s">
        <v>990</v>
      </c>
      <c r="Q275" s="20" t="s">
        <v>2262</v>
      </c>
    </row>
    <row r="276" spans="1:17" s="17" customFormat="1" ht="27" x14ac:dyDescent="0.25">
      <c r="A276" s="26" t="s">
        <v>1585</v>
      </c>
      <c r="B276" s="17" t="s">
        <v>231</v>
      </c>
      <c r="C276" s="17" t="s">
        <v>481</v>
      </c>
      <c r="D276" s="20" t="s">
        <v>986</v>
      </c>
      <c r="E276" s="17" t="s">
        <v>114</v>
      </c>
      <c r="F276" s="17" t="s">
        <v>21</v>
      </c>
      <c r="G276" s="17" t="s">
        <v>1195</v>
      </c>
      <c r="H276" s="17">
        <v>1970</v>
      </c>
      <c r="I276" s="17" t="s">
        <v>1574</v>
      </c>
      <c r="J276" s="20" t="s">
        <v>1638</v>
      </c>
      <c r="K276" s="20" t="s">
        <v>1674</v>
      </c>
      <c r="L276" s="20" t="s">
        <v>1866</v>
      </c>
      <c r="M276" s="22">
        <v>43742</v>
      </c>
      <c r="N276" s="22">
        <v>37484</v>
      </c>
      <c r="P276" s="20" t="s">
        <v>990</v>
      </c>
      <c r="Q276" s="20" t="s">
        <v>2262</v>
      </c>
    </row>
    <row r="277" spans="1:17" s="17" customFormat="1" ht="27" x14ac:dyDescent="0.25">
      <c r="A277" s="26" t="s">
        <v>1586</v>
      </c>
      <c r="B277" s="17" t="s">
        <v>231</v>
      </c>
      <c r="C277" s="17" t="s">
        <v>481</v>
      </c>
      <c r="D277" s="20" t="s">
        <v>986</v>
      </c>
      <c r="E277" s="17" t="s">
        <v>114</v>
      </c>
      <c r="F277" s="17" t="s">
        <v>21</v>
      </c>
      <c r="G277" s="17" t="s">
        <v>1195</v>
      </c>
      <c r="H277" s="17">
        <v>1970</v>
      </c>
      <c r="I277" s="17" t="s">
        <v>1575</v>
      </c>
      <c r="J277" s="20" t="s">
        <v>1639</v>
      </c>
      <c r="K277" s="17" t="s">
        <v>1675</v>
      </c>
      <c r="L277" s="20" t="s">
        <v>1866</v>
      </c>
      <c r="M277" s="22">
        <v>43742</v>
      </c>
      <c r="N277" s="22">
        <v>37484</v>
      </c>
      <c r="P277" s="20" t="s">
        <v>990</v>
      </c>
      <c r="Q277" s="20" t="s">
        <v>2262</v>
      </c>
    </row>
    <row r="278" spans="1:17" s="17" customFormat="1" ht="27" x14ac:dyDescent="0.25">
      <c r="A278" s="26" t="s">
        <v>1587</v>
      </c>
      <c r="B278" s="17" t="s">
        <v>231</v>
      </c>
      <c r="C278" s="17" t="s">
        <v>481</v>
      </c>
      <c r="D278" s="20" t="s">
        <v>986</v>
      </c>
      <c r="E278" s="17" t="s">
        <v>114</v>
      </c>
      <c r="F278" s="17" t="s">
        <v>21</v>
      </c>
      <c r="G278" s="17" t="s">
        <v>1195</v>
      </c>
      <c r="H278" s="17">
        <v>1970</v>
      </c>
      <c r="I278" s="17" t="s">
        <v>1576</v>
      </c>
      <c r="J278" s="20" t="s">
        <v>1640</v>
      </c>
      <c r="K278" s="17" t="s">
        <v>1676</v>
      </c>
      <c r="L278" s="20" t="s">
        <v>1866</v>
      </c>
      <c r="M278" s="22">
        <v>43742</v>
      </c>
      <c r="N278" s="22">
        <v>37484</v>
      </c>
      <c r="P278" s="20" t="s">
        <v>990</v>
      </c>
      <c r="Q278" s="20" t="s">
        <v>2262</v>
      </c>
    </row>
    <row r="279" spans="1:17" s="17" customFormat="1" ht="27" x14ac:dyDescent="0.25">
      <c r="A279" s="26" t="s">
        <v>1588</v>
      </c>
      <c r="B279" s="17" t="s">
        <v>231</v>
      </c>
      <c r="C279" s="17" t="s">
        <v>481</v>
      </c>
      <c r="D279" s="20" t="s">
        <v>986</v>
      </c>
      <c r="E279" s="17" t="s">
        <v>114</v>
      </c>
      <c r="F279" s="17" t="s">
        <v>21</v>
      </c>
      <c r="G279" s="17" t="s">
        <v>1195</v>
      </c>
      <c r="H279" s="17">
        <v>1970</v>
      </c>
      <c r="I279" s="17" t="s">
        <v>1708</v>
      </c>
      <c r="J279" s="20" t="s">
        <v>1677</v>
      </c>
      <c r="K279" s="17" t="s">
        <v>1739</v>
      </c>
      <c r="L279" s="20" t="s">
        <v>1866</v>
      </c>
      <c r="M279" s="22">
        <v>43742</v>
      </c>
      <c r="N279" s="22">
        <v>37484</v>
      </c>
      <c r="P279" s="20" t="s">
        <v>990</v>
      </c>
      <c r="Q279" s="20" t="s">
        <v>2262</v>
      </c>
    </row>
    <row r="280" spans="1:17" s="17" customFormat="1" ht="27" x14ac:dyDescent="0.25">
      <c r="A280" s="26" t="s">
        <v>1589</v>
      </c>
      <c r="B280" s="17" t="s">
        <v>231</v>
      </c>
      <c r="C280" s="17" t="s">
        <v>481</v>
      </c>
      <c r="D280" s="20" t="s">
        <v>986</v>
      </c>
      <c r="E280" s="17" t="s">
        <v>114</v>
      </c>
      <c r="F280" s="17" t="s">
        <v>21</v>
      </c>
      <c r="G280" s="17" t="s">
        <v>1195</v>
      </c>
      <c r="H280" s="17">
        <v>1970</v>
      </c>
      <c r="I280" s="17" t="s">
        <v>1709</v>
      </c>
      <c r="J280" s="20" t="s">
        <v>1678</v>
      </c>
      <c r="K280" s="17" t="s">
        <v>1740</v>
      </c>
      <c r="L280" s="20" t="s">
        <v>1866</v>
      </c>
      <c r="M280" s="22">
        <v>43742</v>
      </c>
      <c r="N280" s="22">
        <v>37484</v>
      </c>
      <c r="P280" s="20" t="s">
        <v>990</v>
      </c>
      <c r="Q280" s="20" t="s">
        <v>2262</v>
      </c>
    </row>
    <row r="281" spans="1:17" s="17" customFormat="1" ht="27" x14ac:dyDescent="0.25">
      <c r="A281" s="26" t="s">
        <v>1590</v>
      </c>
      <c r="B281" s="17" t="s">
        <v>231</v>
      </c>
      <c r="C281" s="17" t="s">
        <v>481</v>
      </c>
      <c r="D281" s="20" t="s">
        <v>986</v>
      </c>
      <c r="E281" s="17" t="s">
        <v>114</v>
      </c>
      <c r="F281" s="17" t="s">
        <v>21</v>
      </c>
      <c r="G281" s="17" t="s">
        <v>1195</v>
      </c>
      <c r="H281" s="17">
        <v>1970</v>
      </c>
      <c r="I281" s="17" t="s">
        <v>1710</v>
      </c>
      <c r="J281" s="20" t="s">
        <v>1679</v>
      </c>
      <c r="K281" s="17" t="s">
        <v>1741</v>
      </c>
      <c r="L281" s="20" t="s">
        <v>1866</v>
      </c>
      <c r="M281" s="22">
        <v>43742</v>
      </c>
      <c r="N281" s="22">
        <v>37484</v>
      </c>
      <c r="P281" s="20" t="s">
        <v>990</v>
      </c>
      <c r="Q281" s="20" t="s">
        <v>2262</v>
      </c>
    </row>
    <row r="282" spans="1:17" s="17" customFormat="1" ht="27" x14ac:dyDescent="0.25">
      <c r="A282" s="26" t="s">
        <v>1591</v>
      </c>
      <c r="B282" s="17" t="s">
        <v>231</v>
      </c>
      <c r="C282" s="17" t="s">
        <v>481</v>
      </c>
      <c r="D282" s="20" t="s">
        <v>986</v>
      </c>
      <c r="E282" s="17" t="s">
        <v>114</v>
      </c>
      <c r="F282" s="17" t="s">
        <v>21</v>
      </c>
      <c r="G282" s="17" t="s">
        <v>1195</v>
      </c>
      <c r="H282" s="17">
        <v>1970</v>
      </c>
      <c r="I282" s="17" t="s">
        <v>1711</v>
      </c>
      <c r="J282" s="20" t="s">
        <v>1680</v>
      </c>
      <c r="K282" s="17" t="s">
        <v>1742</v>
      </c>
      <c r="L282" s="20" t="s">
        <v>1866</v>
      </c>
      <c r="M282" s="22">
        <v>43742</v>
      </c>
      <c r="N282" s="22">
        <v>37484</v>
      </c>
      <c r="P282" s="20" t="s">
        <v>990</v>
      </c>
      <c r="Q282" s="20" t="s">
        <v>2262</v>
      </c>
    </row>
    <row r="283" spans="1:17" s="17" customFormat="1" ht="27" x14ac:dyDescent="0.25">
      <c r="A283" s="26" t="s">
        <v>1592</v>
      </c>
      <c r="B283" s="17" t="s">
        <v>231</v>
      </c>
      <c r="C283" s="17" t="s">
        <v>481</v>
      </c>
      <c r="D283" s="20" t="s">
        <v>986</v>
      </c>
      <c r="E283" s="17" t="s">
        <v>114</v>
      </c>
      <c r="F283" s="17" t="s">
        <v>21</v>
      </c>
      <c r="G283" s="17" t="s">
        <v>1195</v>
      </c>
      <c r="H283" s="17">
        <v>1970</v>
      </c>
      <c r="I283" s="17" t="s">
        <v>1712</v>
      </c>
      <c r="J283" s="20" t="s">
        <v>1681</v>
      </c>
      <c r="K283" s="17" t="s">
        <v>1743</v>
      </c>
      <c r="L283" s="20" t="s">
        <v>1866</v>
      </c>
      <c r="M283" s="22">
        <v>43742</v>
      </c>
      <c r="N283" s="22">
        <v>37484</v>
      </c>
      <c r="P283" s="20" t="s">
        <v>990</v>
      </c>
      <c r="Q283" s="20" t="s">
        <v>2262</v>
      </c>
    </row>
    <row r="284" spans="1:17" s="17" customFormat="1" ht="27" x14ac:dyDescent="0.25">
      <c r="A284" s="26" t="s">
        <v>1593</v>
      </c>
      <c r="B284" s="17" t="s">
        <v>231</v>
      </c>
      <c r="C284" s="17" t="s">
        <v>481</v>
      </c>
      <c r="D284" s="20" t="s">
        <v>986</v>
      </c>
      <c r="E284" s="17" t="s">
        <v>114</v>
      </c>
      <c r="F284" s="17" t="s">
        <v>21</v>
      </c>
      <c r="G284" s="17" t="s">
        <v>1195</v>
      </c>
      <c r="H284" s="17">
        <v>1970</v>
      </c>
      <c r="I284" s="17" t="s">
        <v>1713</v>
      </c>
      <c r="J284" s="20" t="s">
        <v>1682</v>
      </c>
      <c r="K284" s="17" t="s">
        <v>1744</v>
      </c>
      <c r="L284" s="20" t="s">
        <v>1866</v>
      </c>
      <c r="M284" s="22">
        <v>43742</v>
      </c>
      <c r="N284" s="22">
        <v>37484</v>
      </c>
      <c r="P284" s="20" t="s">
        <v>990</v>
      </c>
      <c r="Q284" s="20" t="s">
        <v>2262</v>
      </c>
    </row>
    <row r="285" spans="1:17" s="17" customFormat="1" ht="27" x14ac:dyDescent="0.25">
      <c r="A285" s="26" t="s">
        <v>1594</v>
      </c>
      <c r="B285" s="17" t="s">
        <v>231</v>
      </c>
      <c r="C285" s="17" t="s">
        <v>481</v>
      </c>
      <c r="D285" s="20" t="s">
        <v>986</v>
      </c>
      <c r="E285" s="17" t="s">
        <v>114</v>
      </c>
      <c r="F285" s="17" t="s">
        <v>21</v>
      </c>
      <c r="G285" s="17" t="s">
        <v>1195</v>
      </c>
      <c r="H285" s="17">
        <v>1970</v>
      </c>
      <c r="I285" s="17" t="s">
        <v>1714</v>
      </c>
      <c r="J285" s="20" t="s">
        <v>1683</v>
      </c>
      <c r="K285" s="17" t="s">
        <v>1745</v>
      </c>
      <c r="L285" s="20" t="s">
        <v>1866</v>
      </c>
      <c r="M285" s="22">
        <v>43742</v>
      </c>
      <c r="N285" s="22">
        <v>37484</v>
      </c>
      <c r="P285" s="20" t="s">
        <v>990</v>
      </c>
      <c r="Q285" s="20" t="s">
        <v>2262</v>
      </c>
    </row>
    <row r="286" spans="1:17" s="17" customFormat="1" ht="27" x14ac:dyDescent="0.25">
      <c r="A286" s="26" t="s">
        <v>1595</v>
      </c>
      <c r="B286" s="17" t="s">
        <v>231</v>
      </c>
      <c r="C286" s="17" t="s">
        <v>481</v>
      </c>
      <c r="D286" s="20" t="s">
        <v>986</v>
      </c>
      <c r="E286" s="17" t="s">
        <v>114</v>
      </c>
      <c r="F286" s="17" t="s">
        <v>21</v>
      </c>
      <c r="G286" s="17" t="s">
        <v>1195</v>
      </c>
      <c r="H286" s="17">
        <v>1970</v>
      </c>
      <c r="I286" s="17" t="s">
        <v>1715</v>
      </c>
      <c r="J286" s="20" t="s">
        <v>1684</v>
      </c>
      <c r="K286" s="17" t="s">
        <v>1746</v>
      </c>
      <c r="L286" s="20" t="s">
        <v>1866</v>
      </c>
      <c r="M286" s="22">
        <v>43742</v>
      </c>
      <c r="N286" s="22">
        <v>37484</v>
      </c>
      <c r="P286" s="20" t="s">
        <v>990</v>
      </c>
      <c r="Q286" s="20" t="s">
        <v>2262</v>
      </c>
    </row>
    <row r="287" spans="1:17" s="17" customFormat="1" ht="27" x14ac:dyDescent="0.25">
      <c r="A287" s="26" t="s">
        <v>1596</v>
      </c>
      <c r="B287" s="17" t="s">
        <v>231</v>
      </c>
      <c r="C287" s="17" t="s">
        <v>481</v>
      </c>
      <c r="D287" s="20" t="s">
        <v>986</v>
      </c>
      <c r="E287" s="17" t="s">
        <v>114</v>
      </c>
      <c r="F287" s="17" t="s">
        <v>21</v>
      </c>
      <c r="G287" s="17" t="s">
        <v>1195</v>
      </c>
      <c r="H287" s="17">
        <v>1970</v>
      </c>
      <c r="I287" s="17" t="s">
        <v>1716</v>
      </c>
      <c r="J287" s="20" t="s">
        <v>1685</v>
      </c>
      <c r="K287" s="17" t="s">
        <v>1747</v>
      </c>
      <c r="L287" s="20" t="s">
        <v>1866</v>
      </c>
      <c r="M287" s="22">
        <v>43742</v>
      </c>
      <c r="N287" s="22">
        <v>37484</v>
      </c>
      <c r="P287" s="20" t="s">
        <v>990</v>
      </c>
      <c r="Q287" s="20" t="s">
        <v>2262</v>
      </c>
    </row>
    <row r="288" spans="1:17" s="17" customFormat="1" ht="27" x14ac:dyDescent="0.25">
      <c r="A288" s="26" t="s">
        <v>1597</v>
      </c>
      <c r="B288" s="17" t="s">
        <v>231</v>
      </c>
      <c r="C288" s="17" t="s">
        <v>481</v>
      </c>
      <c r="D288" s="20" t="s">
        <v>986</v>
      </c>
      <c r="E288" s="17" t="s">
        <v>114</v>
      </c>
      <c r="F288" s="17" t="s">
        <v>21</v>
      </c>
      <c r="G288" s="17" t="s">
        <v>1195</v>
      </c>
      <c r="H288" s="17">
        <v>1970</v>
      </c>
      <c r="I288" s="17" t="s">
        <v>1717</v>
      </c>
      <c r="J288" s="20" t="s">
        <v>1686</v>
      </c>
      <c r="K288" s="17" t="s">
        <v>1748</v>
      </c>
      <c r="L288" s="20" t="s">
        <v>1866</v>
      </c>
      <c r="M288" s="22">
        <v>43742</v>
      </c>
      <c r="N288" s="22">
        <v>37484</v>
      </c>
      <c r="P288" s="20" t="s">
        <v>990</v>
      </c>
      <c r="Q288" s="20" t="s">
        <v>2262</v>
      </c>
    </row>
    <row r="289" spans="1:17" s="17" customFormat="1" ht="27" x14ac:dyDescent="0.25">
      <c r="A289" s="26" t="s">
        <v>1598</v>
      </c>
      <c r="B289" s="17" t="s">
        <v>231</v>
      </c>
      <c r="C289" s="17" t="s">
        <v>481</v>
      </c>
      <c r="D289" s="20" t="s">
        <v>986</v>
      </c>
      <c r="E289" s="17" t="s">
        <v>114</v>
      </c>
      <c r="F289" s="17" t="s">
        <v>21</v>
      </c>
      <c r="G289" s="17" t="s">
        <v>1195</v>
      </c>
      <c r="H289" s="17">
        <v>1970</v>
      </c>
      <c r="I289" s="17" t="s">
        <v>1718</v>
      </c>
      <c r="J289" s="20" t="s">
        <v>1687</v>
      </c>
      <c r="K289" s="17" t="s">
        <v>1749</v>
      </c>
      <c r="L289" s="20" t="s">
        <v>1866</v>
      </c>
      <c r="M289" s="22">
        <v>43742</v>
      </c>
      <c r="N289" s="22">
        <v>37484</v>
      </c>
      <c r="P289" s="20" t="s">
        <v>990</v>
      </c>
      <c r="Q289" s="20" t="s">
        <v>2262</v>
      </c>
    </row>
    <row r="290" spans="1:17" s="17" customFormat="1" ht="27" x14ac:dyDescent="0.25">
      <c r="A290" s="26" t="s">
        <v>1599</v>
      </c>
      <c r="B290" s="17" t="s">
        <v>231</v>
      </c>
      <c r="C290" s="17" t="s">
        <v>481</v>
      </c>
      <c r="D290" s="20" t="s">
        <v>986</v>
      </c>
      <c r="E290" s="17" t="s">
        <v>114</v>
      </c>
      <c r="F290" s="17" t="s">
        <v>21</v>
      </c>
      <c r="G290" s="17" t="s">
        <v>1195</v>
      </c>
      <c r="H290" s="17">
        <v>1970</v>
      </c>
      <c r="I290" s="17" t="s">
        <v>1719</v>
      </c>
      <c r="J290" s="20" t="s">
        <v>1688</v>
      </c>
      <c r="K290" s="17" t="s">
        <v>1750</v>
      </c>
      <c r="L290" s="20" t="s">
        <v>1866</v>
      </c>
      <c r="M290" s="22">
        <v>43742</v>
      </c>
      <c r="N290" s="22">
        <v>37484</v>
      </c>
      <c r="P290" s="20" t="s">
        <v>990</v>
      </c>
      <c r="Q290" s="20" t="s">
        <v>2262</v>
      </c>
    </row>
    <row r="291" spans="1:17" s="17" customFormat="1" ht="27" x14ac:dyDescent="0.25">
      <c r="A291" s="26" t="s">
        <v>1600</v>
      </c>
      <c r="B291" s="17" t="s">
        <v>231</v>
      </c>
      <c r="C291" s="17" t="s">
        <v>481</v>
      </c>
      <c r="D291" s="20" t="s">
        <v>986</v>
      </c>
      <c r="E291" s="17" t="s">
        <v>114</v>
      </c>
      <c r="F291" s="17" t="s">
        <v>21</v>
      </c>
      <c r="G291" s="17" t="s">
        <v>1195</v>
      </c>
      <c r="H291" s="17">
        <v>1970</v>
      </c>
      <c r="I291" s="17" t="s">
        <v>1720</v>
      </c>
      <c r="J291" s="20" t="s">
        <v>1689</v>
      </c>
      <c r="K291" s="17" t="s">
        <v>1751</v>
      </c>
      <c r="L291" s="20" t="s">
        <v>1866</v>
      </c>
      <c r="M291" s="22">
        <v>43742</v>
      </c>
      <c r="N291" s="22">
        <v>37484</v>
      </c>
      <c r="P291" s="20" t="s">
        <v>990</v>
      </c>
      <c r="Q291" s="20" t="s">
        <v>2262</v>
      </c>
    </row>
    <row r="292" spans="1:17" s="17" customFormat="1" ht="27" x14ac:dyDescent="0.25">
      <c r="A292" s="26" t="s">
        <v>1601</v>
      </c>
      <c r="B292" s="17" t="s">
        <v>231</v>
      </c>
      <c r="C292" s="17" t="s">
        <v>481</v>
      </c>
      <c r="D292" s="20" t="s">
        <v>986</v>
      </c>
      <c r="E292" s="17" t="s">
        <v>114</v>
      </c>
      <c r="F292" s="17" t="s">
        <v>21</v>
      </c>
      <c r="G292" s="17" t="s">
        <v>1195</v>
      </c>
      <c r="H292" s="17">
        <v>1970</v>
      </c>
      <c r="I292" s="17" t="s">
        <v>1721</v>
      </c>
      <c r="J292" s="20" t="s">
        <v>1690</v>
      </c>
      <c r="K292" s="17" t="s">
        <v>1752</v>
      </c>
      <c r="L292" s="20" t="s">
        <v>1866</v>
      </c>
      <c r="M292" s="22">
        <v>43742</v>
      </c>
      <c r="N292" s="22">
        <v>37484</v>
      </c>
      <c r="P292" s="20" t="s">
        <v>990</v>
      </c>
      <c r="Q292" s="20" t="s">
        <v>2262</v>
      </c>
    </row>
    <row r="293" spans="1:17" s="17" customFormat="1" ht="27" x14ac:dyDescent="0.25">
      <c r="A293" s="26" t="s">
        <v>1602</v>
      </c>
      <c r="B293" s="17" t="s">
        <v>231</v>
      </c>
      <c r="C293" s="17" t="s">
        <v>481</v>
      </c>
      <c r="D293" s="20" t="s">
        <v>986</v>
      </c>
      <c r="E293" s="17" t="s">
        <v>114</v>
      </c>
      <c r="F293" s="17" t="s">
        <v>21</v>
      </c>
      <c r="G293" s="17" t="s">
        <v>1195</v>
      </c>
      <c r="H293" s="17">
        <v>1970</v>
      </c>
      <c r="I293" s="17" t="s">
        <v>1722</v>
      </c>
      <c r="J293" s="20" t="s">
        <v>1691</v>
      </c>
      <c r="K293" s="17" t="s">
        <v>1753</v>
      </c>
      <c r="L293" s="20" t="s">
        <v>1866</v>
      </c>
      <c r="M293" s="22">
        <v>43742</v>
      </c>
      <c r="N293" s="22">
        <v>37484</v>
      </c>
      <c r="P293" s="20" t="s">
        <v>990</v>
      </c>
      <c r="Q293" s="20" t="s">
        <v>2262</v>
      </c>
    </row>
    <row r="294" spans="1:17" s="17" customFormat="1" ht="27" x14ac:dyDescent="0.25">
      <c r="A294" s="26" t="s">
        <v>1603</v>
      </c>
      <c r="B294" s="17" t="s">
        <v>231</v>
      </c>
      <c r="C294" s="17" t="s">
        <v>481</v>
      </c>
      <c r="D294" s="20" t="s">
        <v>986</v>
      </c>
      <c r="E294" s="17" t="s">
        <v>114</v>
      </c>
      <c r="F294" s="17" t="s">
        <v>21</v>
      </c>
      <c r="G294" s="17" t="s">
        <v>1195</v>
      </c>
      <c r="H294" s="17">
        <v>1970</v>
      </c>
      <c r="I294" s="17" t="s">
        <v>1723</v>
      </c>
      <c r="J294" s="20" t="s">
        <v>1692</v>
      </c>
      <c r="K294" s="17" t="s">
        <v>1754</v>
      </c>
      <c r="L294" s="20" t="s">
        <v>1866</v>
      </c>
      <c r="M294" s="22">
        <v>43742</v>
      </c>
      <c r="N294" s="22">
        <v>37484</v>
      </c>
      <c r="P294" s="20" t="s">
        <v>990</v>
      </c>
      <c r="Q294" s="20" t="s">
        <v>2262</v>
      </c>
    </row>
    <row r="295" spans="1:17" s="17" customFormat="1" ht="27" x14ac:dyDescent="0.25">
      <c r="A295" s="26" t="s">
        <v>1779</v>
      </c>
      <c r="B295" s="17" t="s">
        <v>231</v>
      </c>
      <c r="C295" s="17" t="s">
        <v>481</v>
      </c>
      <c r="D295" s="20" t="s">
        <v>986</v>
      </c>
      <c r="E295" s="17" t="s">
        <v>114</v>
      </c>
      <c r="F295" s="17" t="s">
        <v>21</v>
      </c>
      <c r="G295" s="17" t="s">
        <v>1195</v>
      </c>
      <c r="H295" s="17">
        <v>1970</v>
      </c>
      <c r="I295" s="17" t="s">
        <v>1724</v>
      </c>
      <c r="J295" s="20" t="s">
        <v>1693</v>
      </c>
      <c r="K295" s="17" t="s">
        <v>1755</v>
      </c>
      <c r="L295" s="20" t="s">
        <v>1866</v>
      </c>
      <c r="M295" s="22">
        <v>43742</v>
      </c>
      <c r="N295" s="22">
        <v>37484</v>
      </c>
      <c r="P295" s="20" t="s">
        <v>990</v>
      </c>
      <c r="Q295" s="20" t="s">
        <v>2262</v>
      </c>
    </row>
    <row r="296" spans="1:17" s="17" customFormat="1" ht="27" x14ac:dyDescent="0.25">
      <c r="A296" s="26" t="s">
        <v>1780</v>
      </c>
      <c r="B296" s="17" t="s">
        <v>231</v>
      </c>
      <c r="C296" s="17" t="s">
        <v>481</v>
      </c>
      <c r="D296" s="20" t="s">
        <v>986</v>
      </c>
      <c r="E296" s="17" t="s">
        <v>114</v>
      </c>
      <c r="F296" s="17" t="s">
        <v>21</v>
      </c>
      <c r="G296" s="17" t="s">
        <v>1195</v>
      </c>
      <c r="H296" s="17">
        <v>1970</v>
      </c>
      <c r="I296" s="17" t="s">
        <v>1725</v>
      </c>
      <c r="J296" s="20" t="s">
        <v>1694</v>
      </c>
      <c r="K296" s="17" t="s">
        <v>1756</v>
      </c>
      <c r="L296" s="20" t="s">
        <v>1866</v>
      </c>
      <c r="M296" s="22">
        <v>43742</v>
      </c>
      <c r="N296" s="22">
        <v>37484</v>
      </c>
      <c r="P296" s="20" t="s">
        <v>990</v>
      </c>
      <c r="Q296" s="20" t="s">
        <v>2262</v>
      </c>
    </row>
    <row r="297" spans="1:17" s="17" customFormat="1" ht="27" x14ac:dyDescent="0.25">
      <c r="A297" s="26" t="s">
        <v>1781</v>
      </c>
      <c r="B297" s="17" t="s">
        <v>231</v>
      </c>
      <c r="C297" s="17" t="s">
        <v>481</v>
      </c>
      <c r="D297" s="20" t="s">
        <v>986</v>
      </c>
      <c r="E297" s="17" t="s">
        <v>114</v>
      </c>
      <c r="F297" s="17" t="s">
        <v>21</v>
      </c>
      <c r="G297" s="17" t="s">
        <v>1195</v>
      </c>
      <c r="H297" s="17">
        <v>1970</v>
      </c>
      <c r="I297" s="17" t="s">
        <v>1726</v>
      </c>
      <c r="J297" s="20" t="s">
        <v>1695</v>
      </c>
      <c r="K297" s="17" t="s">
        <v>1757</v>
      </c>
      <c r="L297" s="20" t="s">
        <v>1866</v>
      </c>
      <c r="M297" s="22">
        <v>43742</v>
      </c>
      <c r="N297" s="22">
        <v>37484</v>
      </c>
      <c r="P297" s="20" t="s">
        <v>990</v>
      </c>
      <c r="Q297" s="20" t="s">
        <v>2262</v>
      </c>
    </row>
    <row r="298" spans="1:17" s="17" customFormat="1" ht="27" x14ac:dyDescent="0.25">
      <c r="A298" s="26" t="s">
        <v>1782</v>
      </c>
      <c r="B298" s="17" t="s">
        <v>231</v>
      </c>
      <c r="C298" s="17" t="s">
        <v>481</v>
      </c>
      <c r="D298" s="20" t="s">
        <v>986</v>
      </c>
      <c r="E298" s="17" t="s">
        <v>114</v>
      </c>
      <c r="F298" s="17" t="s">
        <v>21</v>
      </c>
      <c r="G298" s="17" t="s">
        <v>1195</v>
      </c>
      <c r="H298" s="17">
        <v>1970</v>
      </c>
      <c r="I298" s="17" t="s">
        <v>1727</v>
      </c>
      <c r="J298" s="20" t="s">
        <v>1696</v>
      </c>
      <c r="K298" s="17" t="s">
        <v>1758</v>
      </c>
      <c r="L298" s="20" t="s">
        <v>1866</v>
      </c>
      <c r="M298" s="22">
        <v>43742</v>
      </c>
      <c r="N298" s="22">
        <v>37484</v>
      </c>
      <c r="P298" s="20" t="s">
        <v>990</v>
      </c>
      <c r="Q298" s="20" t="s">
        <v>2262</v>
      </c>
    </row>
    <row r="299" spans="1:17" s="17" customFormat="1" ht="27" x14ac:dyDescent="0.25">
      <c r="A299" s="26" t="s">
        <v>1783</v>
      </c>
      <c r="B299" s="17" t="s">
        <v>231</v>
      </c>
      <c r="C299" s="17" t="s">
        <v>481</v>
      </c>
      <c r="D299" s="20" t="s">
        <v>986</v>
      </c>
      <c r="E299" s="17" t="s">
        <v>114</v>
      </c>
      <c r="F299" s="17" t="s">
        <v>21</v>
      </c>
      <c r="G299" s="17" t="s">
        <v>1195</v>
      </c>
      <c r="H299" s="17">
        <v>1970</v>
      </c>
      <c r="I299" s="17" t="s">
        <v>1728</v>
      </c>
      <c r="J299" s="20" t="s">
        <v>1697</v>
      </c>
      <c r="K299" s="17" t="s">
        <v>1759</v>
      </c>
      <c r="L299" s="20" t="s">
        <v>1866</v>
      </c>
      <c r="M299" s="22">
        <v>43742</v>
      </c>
      <c r="N299" s="22">
        <v>37484</v>
      </c>
      <c r="P299" s="20" t="s">
        <v>990</v>
      </c>
      <c r="Q299" s="20" t="s">
        <v>2262</v>
      </c>
    </row>
    <row r="300" spans="1:17" s="17" customFormat="1" ht="27" x14ac:dyDescent="0.25">
      <c r="A300" s="26" t="s">
        <v>1784</v>
      </c>
      <c r="B300" s="17" t="s">
        <v>231</v>
      </c>
      <c r="C300" s="17" t="s">
        <v>481</v>
      </c>
      <c r="D300" s="20" t="s">
        <v>986</v>
      </c>
      <c r="E300" s="17" t="s">
        <v>114</v>
      </c>
      <c r="F300" s="17" t="s">
        <v>21</v>
      </c>
      <c r="G300" s="17" t="s">
        <v>1195</v>
      </c>
      <c r="H300" s="17">
        <v>1970</v>
      </c>
      <c r="I300" s="17" t="s">
        <v>1729</v>
      </c>
      <c r="J300" s="20" t="s">
        <v>1698</v>
      </c>
      <c r="K300" s="17" t="s">
        <v>1760</v>
      </c>
      <c r="L300" s="20" t="s">
        <v>1866</v>
      </c>
      <c r="M300" s="22">
        <v>43742</v>
      </c>
      <c r="N300" s="22">
        <v>37484</v>
      </c>
      <c r="P300" s="20" t="s">
        <v>990</v>
      </c>
      <c r="Q300" s="20" t="s">
        <v>2262</v>
      </c>
    </row>
    <row r="301" spans="1:17" s="17" customFormat="1" ht="27" x14ac:dyDescent="0.25">
      <c r="A301" s="26" t="s">
        <v>1785</v>
      </c>
      <c r="B301" s="17" t="s">
        <v>231</v>
      </c>
      <c r="C301" s="17" t="s">
        <v>481</v>
      </c>
      <c r="D301" s="20" t="s">
        <v>986</v>
      </c>
      <c r="E301" s="17" t="s">
        <v>114</v>
      </c>
      <c r="F301" s="17" t="s">
        <v>21</v>
      </c>
      <c r="G301" s="17" t="s">
        <v>1195</v>
      </c>
      <c r="H301" s="17">
        <v>1970</v>
      </c>
      <c r="I301" s="17" t="s">
        <v>1730</v>
      </c>
      <c r="J301" s="20" t="s">
        <v>1699</v>
      </c>
      <c r="K301" s="17" t="s">
        <v>1761</v>
      </c>
      <c r="L301" s="20" t="s">
        <v>1866</v>
      </c>
      <c r="M301" s="22">
        <v>43742</v>
      </c>
      <c r="N301" s="22">
        <v>37484</v>
      </c>
      <c r="P301" s="20" t="s">
        <v>990</v>
      </c>
      <c r="Q301" s="20" t="s">
        <v>2262</v>
      </c>
    </row>
    <row r="302" spans="1:17" s="17" customFormat="1" ht="27" x14ac:dyDescent="0.25">
      <c r="A302" s="26" t="s">
        <v>1786</v>
      </c>
      <c r="B302" s="17" t="s">
        <v>231</v>
      </c>
      <c r="C302" s="17" t="s">
        <v>481</v>
      </c>
      <c r="D302" s="20" t="s">
        <v>986</v>
      </c>
      <c r="E302" s="17" t="s">
        <v>114</v>
      </c>
      <c r="F302" s="17" t="s">
        <v>21</v>
      </c>
      <c r="G302" s="17" t="s">
        <v>1195</v>
      </c>
      <c r="H302" s="17">
        <v>1970</v>
      </c>
      <c r="I302" s="17" t="s">
        <v>1731</v>
      </c>
      <c r="J302" s="20" t="s">
        <v>1700</v>
      </c>
      <c r="K302" s="17" t="s">
        <v>1762</v>
      </c>
      <c r="L302" s="20" t="s">
        <v>1866</v>
      </c>
      <c r="M302" s="22">
        <v>43742</v>
      </c>
      <c r="N302" s="22">
        <v>37484</v>
      </c>
      <c r="P302" s="20" t="s">
        <v>990</v>
      </c>
      <c r="Q302" s="20" t="s">
        <v>2262</v>
      </c>
    </row>
    <row r="303" spans="1:17" s="17" customFormat="1" ht="27" x14ac:dyDescent="0.25">
      <c r="A303" s="26" t="s">
        <v>1787</v>
      </c>
      <c r="B303" s="17" t="s">
        <v>231</v>
      </c>
      <c r="C303" s="17" t="s">
        <v>481</v>
      </c>
      <c r="D303" s="20" t="s">
        <v>986</v>
      </c>
      <c r="E303" s="17" t="s">
        <v>114</v>
      </c>
      <c r="F303" s="17" t="s">
        <v>21</v>
      </c>
      <c r="G303" s="17" t="s">
        <v>1195</v>
      </c>
      <c r="H303" s="17">
        <v>1970</v>
      </c>
      <c r="I303" s="17" t="s">
        <v>1732</v>
      </c>
      <c r="J303" s="20" t="s">
        <v>1701</v>
      </c>
      <c r="K303" s="17" t="s">
        <v>1763</v>
      </c>
      <c r="L303" s="20" t="s">
        <v>1866</v>
      </c>
      <c r="M303" s="22">
        <v>43742</v>
      </c>
      <c r="N303" s="22">
        <v>37484</v>
      </c>
      <c r="P303" s="20" t="s">
        <v>990</v>
      </c>
      <c r="Q303" s="20" t="s">
        <v>2262</v>
      </c>
    </row>
    <row r="304" spans="1:17" s="17" customFormat="1" ht="27" x14ac:dyDescent="0.25">
      <c r="A304" s="26" t="s">
        <v>1788</v>
      </c>
      <c r="B304" s="17" t="s">
        <v>231</v>
      </c>
      <c r="C304" s="17" t="s">
        <v>481</v>
      </c>
      <c r="D304" s="20" t="s">
        <v>986</v>
      </c>
      <c r="E304" s="17" t="s">
        <v>114</v>
      </c>
      <c r="F304" s="17" t="s">
        <v>21</v>
      </c>
      <c r="G304" s="17" t="s">
        <v>1195</v>
      </c>
      <c r="H304" s="17">
        <v>1970</v>
      </c>
      <c r="I304" s="17" t="s">
        <v>1733</v>
      </c>
      <c r="J304" s="20" t="s">
        <v>1702</v>
      </c>
      <c r="K304" s="17" t="s">
        <v>1764</v>
      </c>
      <c r="L304" s="20" t="s">
        <v>1866</v>
      </c>
      <c r="M304" s="22">
        <v>43742</v>
      </c>
      <c r="N304" s="22">
        <v>37484</v>
      </c>
      <c r="P304" s="20" t="s">
        <v>990</v>
      </c>
      <c r="Q304" s="20" t="s">
        <v>2262</v>
      </c>
    </row>
    <row r="305" spans="1:17" s="17" customFormat="1" ht="27" x14ac:dyDescent="0.25">
      <c r="A305" s="26" t="s">
        <v>1789</v>
      </c>
      <c r="B305" s="17" t="s">
        <v>231</v>
      </c>
      <c r="C305" s="17" t="s">
        <v>481</v>
      </c>
      <c r="D305" s="20" t="s">
        <v>986</v>
      </c>
      <c r="E305" s="17" t="s">
        <v>114</v>
      </c>
      <c r="F305" s="17" t="s">
        <v>21</v>
      </c>
      <c r="G305" s="17" t="s">
        <v>1195</v>
      </c>
      <c r="H305" s="17">
        <v>1970</v>
      </c>
      <c r="I305" s="17" t="s">
        <v>1734</v>
      </c>
      <c r="J305" s="20" t="s">
        <v>1703</v>
      </c>
      <c r="K305" s="17" t="s">
        <v>1765</v>
      </c>
      <c r="L305" s="20" t="s">
        <v>1866</v>
      </c>
      <c r="M305" s="22">
        <v>43742</v>
      </c>
      <c r="N305" s="22">
        <v>37484</v>
      </c>
      <c r="P305" s="20" t="s">
        <v>990</v>
      </c>
      <c r="Q305" s="20" t="s">
        <v>2262</v>
      </c>
    </row>
    <row r="306" spans="1:17" s="17" customFormat="1" ht="27" x14ac:dyDescent="0.25">
      <c r="A306" s="26" t="s">
        <v>1790</v>
      </c>
      <c r="B306" s="17" t="s">
        <v>231</v>
      </c>
      <c r="C306" s="17" t="s">
        <v>481</v>
      </c>
      <c r="D306" s="20" t="s">
        <v>986</v>
      </c>
      <c r="E306" s="17" t="s">
        <v>114</v>
      </c>
      <c r="F306" s="17" t="s">
        <v>21</v>
      </c>
      <c r="G306" s="17" t="s">
        <v>1195</v>
      </c>
      <c r="H306" s="17">
        <v>1970</v>
      </c>
      <c r="I306" s="17" t="s">
        <v>1735</v>
      </c>
      <c r="J306" s="20" t="s">
        <v>1704</v>
      </c>
      <c r="K306" s="17" t="s">
        <v>1766</v>
      </c>
      <c r="L306" s="20" t="s">
        <v>1866</v>
      </c>
      <c r="M306" s="22">
        <v>43742</v>
      </c>
      <c r="N306" s="22">
        <v>37484</v>
      </c>
      <c r="P306" s="20" t="s">
        <v>990</v>
      </c>
      <c r="Q306" s="20" t="s">
        <v>2262</v>
      </c>
    </row>
    <row r="307" spans="1:17" s="17" customFormat="1" ht="27" x14ac:dyDescent="0.25">
      <c r="A307" s="26" t="s">
        <v>1791</v>
      </c>
      <c r="B307" s="17" t="s">
        <v>231</v>
      </c>
      <c r="C307" s="17" t="s">
        <v>481</v>
      </c>
      <c r="D307" s="20" t="s">
        <v>986</v>
      </c>
      <c r="E307" s="17" t="s">
        <v>114</v>
      </c>
      <c r="F307" s="17" t="s">
        <v>21</v>
      </c>
      <c r="G307" s="17" t="s">
        <v>1195</v>
      </c>
      <c r="H307" s="17">
        <v>1970</v>
      </c>
      <c r="I307" s="17" t="s">
        <v>1736</v>
      </c>
      <c r="J307" s="20" t="s">
        <v>1705</v>
      </c>
      <c r="K307" s="17" t="s">
        <v>1767</v>
      </c>
      <c r="L307" s="20" t="s">
        <v>1866</v>
      </c>
      <c r="M307" s="22">
        <v>43742</v>
      </c>
      <c r="N307" s="22">
        <v>37484</v>
      </c>
      <c r="P307" s="20" t="s">
        <v>990</v>
      </c>
      <c r="Q307" s="20" t="s">
        <v>2262</v>
      </c>
    </row>
    <row r="308" spans="1:17" s="17" customFormat="1" ht="27" x14ac:dyDescent="0.25">
      <c r="A308" s="26" t="s">
        <v>1792</v>
      </c>
      <c r="B308" s="17" t="s">
        <v>231</v>
      </c>
      <c r="C308" s="17" t="s">
        <v>481</v>
      </c>
      <c r="D308" s="20" t="s">
        <v>986</v>
      </c>
      <c r="E308" s="17" t="s">
        <v>114</v>
      </c>
      <c r="F308" s="17" t="s">
        <v>21</v>
      </c>
      <c r="G308" s="17" t="s">
        <v>1195</v>
      </c>
      <c r="H308" s="17">
        <v>1970</v>
      </c>
      <c r="I308" s="17" t="s">
        <v>1737</v>
      </c>
      <c r="J308" s="20" t="s">
        <v>1706</v>
      </c>
      <c r="K308" s="17" t="s">
        <v>1768</v>
      </c>
      <c r="L308" s="20" t="s">
        <v>1866</v>
      </c>
      <c r="M308" s="22">
        <v>43742</v>
      </c>
      <c r="N308" s="22">
        <v>37484</v>
      </c>
      <c r="P308" s="20" t="s">
        <v>990</v>
      </c>
      <c r="Q308" s="20" t="s">
        <v>2262</v>
      </c>
    </row>
    <row r="309" spans="1:17" s="17" customFormat="1" ht="27" x14ac:dyDescent="0.25">
      <c r="A309" s="26" t="s">
        <v>1793</v>
      </c>
      <c r="B309" s="17" t="s">
        <v>231</v>
      </c>
      <c r="C309" s="17" t="s">
        <v>481</v>
      </c>
      <c r="D309" s="20" t="s">
        <v>986</v>
      </c>
      <c r="E309" s="17" t="s">
        <v>114</v>
      </c>
      <c r="F309" s="17" t="s">
        <v>21</v>
      </c>
      <c r="G309" s="17" t="s">
        <v>1195</v>
      </c>
      <c r="H309" s="17">
        <v>1970</v>
      </c>
      <c r="I309" s="17" t="s">
        <v>1738</v>
      </c>
      <c r="J309" s="20" t="s">
        <v>1707</v>
      </c>
      <c r="K309" s="17" t="s">
        <v>1769</v>
      </c>
      <c r="L309" s="20" t="s">
        <v>1866</v>
      </c>
      <c r="M309" s="22">
        <v>43742</v>
      </c>
      <c r="N309" s="22">
        <v>37484</v>
      </c>
      <c r="P309" s="20" t="s">
        <v>990</v>
      </c>
      <c r="Q309" s="20" t="s">
        <v>2262</v>
      </c>
    </row>
    <row r="310" spans="1:17" s="17" customFormat="1" ht="27" x14ac:dyDescent="0.25">
      <c r="A310" s="26" t="s">
        <v>1794</v>
      </c>
      <c r="B310" s="17" t="s">
        <v>231</v>
      </c>
      <c r="C310" s="17" t="s">
        <v>481</v>
      </c>
      <c r="D310" s="20" t="s">
        <v>986</v>
      </c>
      <c r="E310" s="17" t="s">
        <v>114</v>
      </c>
      <c r="F310" s="17" t="s">
        <v>21</v>
      </c>
      <c r="G310" s="17" t="s">
        <v>1195</v>
      </c>
      <c r="H310" s="17">
        <v>1970</v>
      </c>
      <c r="I310" s="17" t="s">
        <v>1771</v>
      </c>
      <c r="J310" s="20" t="s">
        <v>1826</v>
      </c>
      <c r="K310" s="17" t="s">
        <v>1846</v>
      </c>
      <c r="L310" s="20" t="s">
        <v>1866</v>
      </c>
      <c r="M310" s="22">
        <v>43742</v>
      </c>
      <c r="N310" s="22">
        <v>37484</v>
      </c>
      <c r="P310" s="20" t="s">
        <v>990</v>
      </c>
      <c r="Q310" s="20" t="s">
        <v>2262</v>
      </c>
    </row>
    <row r="311" spans="1:17" s="17" customFormat="1" ht="27" x14ac:dyDescent="0.25">
      <c r="A311" s="26" t="s">
        <v>1795</v>
      </c>
      <c r="B311" s="17" t="s">
        <v>231</v>
      </c>
      <c r="C311" s="17" t="s">
        <v>481</v>
      </c>
      <c r="D311" s="20" t="s">
        <v>986</v>
      </c>
      <c r="E311" s="17" t="s">
        <v>114</v>
      </c>
      <c r="F311" s="17" t="s">
        <v>21</v>
      </c>
      <c r="G311" s="17" t="s">
        <v>1195</v>
      </c>
      <c r="H311" s="17">
        <v>1970</v>
      </c>
      <c r="I311" s="17" t="s">
        <v>1772</v>
      </c>
      <c r="J311" s="20" t="s">
        <v>1827</v>
      </c>
      <c r="K311" s="17" t="s">
        <v>1847</v>
      </c>
      <c r="L311" s="20" t="s">
        <v>1866</v>
      </c>
      <c r="M311" s="22">
        <v>43742</v>
      </c>
      <c r="N311" s="22">
        <v>37484</v>
      </c>
      <c r="P311" s="20" t="s">
        <v>990</v>
      </c>
      <c r="Q311" s="20" t="s">
        <v>2262</v>
      </c>
    </row>
    <row r="312" spans="1:17" s="17" customFormat="1" ht="27" x14ac:dyDescent="0.25">
      <c r="A312" s="26" t="s">
        <v>1796</v>
      </c>
      <c r="B312" s="17" t="s">
        <v>231</v>
      </c>
      <c r="C312" s="17" t="s">
        <v>481</v>
      </c>
      <c r="D312" s="20" t="s">
        <v>986</v>
      </c>
      <c r="E312" s="17" t="s">
        <v>114</v>
      </c>
      <c r="F312" s="17" t="s">
        <v>21</v>
      </c>
      <c r="G312" s="17" t="s">
        <v>1195</v>
      </c>
      <c r="H312" s="17">
        <v>1970</v>
      </c>
      <c r="I312" s="17" t="s">
        <v>1773</v>
      </c>
      <c r="J312" s="20" t="s">
        <v>1828</v>
      </c>
      <c r="K312" s="17" t="s">
        <v>1848</v>
      </c>
      <c r="L312" s="20" t="s">
        <v>1866</v>
      </c>
      <c r="M312" s="22">
        <v>43742</v>
      </c>
      <c r="N312" s="22">
        <v>37484</v>
      </c>
      <c r="P312" s="20" t="s">
        <v>990</v>
      </c>
      <c r="Q312" s="20" t="s">
        <v>2262</v>
      </c>
    </row>
    <row r="313" spans="1:17" s="17" customFormat="1" ht="27" x14ac:dyDescent="0.25">
      <c r="A313" s="26" t="s">
        <v>1797</v>
      </c>
      <c r="B313" s="17" t="s">
        <v>231</v>
      </c>
      <c r="C313" s="17" t="s">
        <v>481</v>
      </c>
      <c r="D313" s="20" t="s">
        <v>986</v>
      </c>
      <c r="E313" s="17" t="s">
        <v>114</v>
      </c>
      <c r="F313" s="17" t="s">
        <v>21</v>
      </c>
      <c r="G313" s="17" t="s">
        <v>1195</v>
      </c>
      <c r="H313" s="17">
        <v>1970</v>
      </c>
      <c r="I313" s="17" t="s">
        <v>1774</v>
      </c>
      <c r="J313" s="20" t="s">
        <v>1829</v>
      </c>
      <c r="K313" s="17" t="s">
        <v>1849</v>
      </c>
      <c r="L313" s="20" t="s">
        <v>1866</v>
      </c>
      <c r="M313" s="22">
        <v>43742</v>
      </c>
      <c r="N313" s="22">
        <v>37484</v>
      </c>
      <c r="P313" s="20" t="s">
        <v>990</v>
      </c>
      <c r="Q313" s="20" t="s">
        <v>2262</v>
      </c>
    </row>
    <row r="314" spans="1:17" s="17" customFormat="1" ht="27" x14ac:dyDescent="0.25">
      <c r="A314" s="26" t="s">
        <v>1798</v>
      </c>
      <c r="B314" s="17" t="s">
        <v>231</v>
      </c>
      <c r="C314" s="17" t="s">
        <v>481</v>
      </c>
      <c r="D314" s="20" t="s">
        <v>986</v>
      </c>
      <c r="E314" s="17" t="s">
        <v>114</v>
      </c>
      <c r="F314" s="17" t="s">
        <v>21</v>
      </c>
      <c r="G314" s="17" t="s">
        <v>1195</v>
      </c>
      <c r="H314" s="17">
        <v>1970</v>
      </c>
      <c r="I314" s="17" t="s">
        <v>1775</v>
      </c>
      <c r="J314" s="20" t="s">
        <v>1830</v>
      </c>
      <c r="K314" s="17" t="s">
        <v>1850</v>
      </c>
      <c r="L314" s="20" t="s">
        <v>1866</v>
      </c>
      <c r="M314" s="22">
        <v>43742</v>
      </c>
      <c r="N314" s="22">
        <v>37484</v>
      </c>
      <c r="P314" s="20" t="s">
        <v>990</v>
      </c>
      <c r="Q314" s="20" t="s">
        <v>2262</v>
      </c>
    </row>
    <row r="315" spans="1:17" s="17" customFormat="1" ht="27" x14ac:dyDescent="0.25">
      <c r="A315" s="26" t="s">
        <v>1799</v>
      </c>
      <c r="B315" s="17" t="s">
        <v>231</v>
      </c>
      <c r="C315" s="17" t="s">
        <v>481</v>
      </c>
      <c r="D315" s="20" t="s">
        <v>986</v>
      </c>
      <c r="E315" s="17" t="s">
        <v>114</v>
      </c>
      <c r="F315" s="17" t="s">
        <v>21</v>
      </c>
      <c r="G315" s="17" t="s">
        <v>1195</v>
      </c>
      <c r="H315" s="17">
        <v>1970</v>
      </c>
      <c r="I315" s="17" t="s">
        <v>1776</v>
      </c>
      <c r="J315" s="20" t="s">
        <v>1831</v>
      </c>
      <c r="K315" s="17" t="s">
        <v>1851</v>
      </c>
      <c r="L315" s="20" t="s">
        <v>1866</v>
      </c>
      <c r="M315" s="22">
        <v>43742</v>
      </c>
      <c r="N315" s="22">
        <v>37484</v>
      </c>
      <c r="P315" s="20" t="s">
        <v>990</v>
      </c>
      <c r="Q315" s="20" t="s">
        <v>2262</v>
      </c>
    </row>
    <row r="316" spans="1:17" s="17" customFormat="1" ht="27" x14ac:dyDescent="0.25">
      <c r="A316" s="26" t="s">
        <v>1800</v>
      </c>
      <c r="B316" s="17" t="s">
        <v>231</v>
      </c>
      <c r="C316" s="17" t="s">
        <v>481</v>
      </c>
      <c r="D316" s="20" t="s">
        <v>986</v>
      </c>
      <c r="E316" s="17" t="s">
        <v>114</v>
      </c>
      <c r="F316" s="17" t="s">
        <v>21</v>
      </c>
      <c r="G316" s="17" t="s">
        <v>1195</v>
      </c>
      <c r="H316" s="17">
        <v>1970</v>
      </c>
      <c r="I316" s="17" t="s">
        <v>1777</v>
      </c>
      <c r="J316" s="20" t="s">
        <v>1832</v>
      </c>
      <c r="K316" s="17" t="s">
        <v>1852</v>
      </c>
      <c r="L316" s="20" t="s">
        <v>1866</v>
      </c>
      <c r="M316" s="22">
        <v>43742</v>
      </c>
      <c r="N316" s="22">
        <v>37484</v>
      </c>
      <c r="P316" s="20" t="s">
        <v>990</v>
      </c>
      <c r="Q316" s="20" t="s">
        <v>2262</v>
      </c>
    </row>
    <row r="317" spans="1:17" s="17" customFormat="1" ht="27" x14ac:dyDescent="0.25">
      <c r="A317" s="26" t="s">
        <v>1801</v>
      </c>
      <c r="B317" s="17" t="s">
        <v>231</v>
      </c>
      <c r="C317" s="17" t="s">
        <v>481</v>
      </c>
      <c r="D317" s="20" t="s">
        <v>986</v>
      </c>
      <c r="E317" s="17" t="s">
        <v>114</v>
      </c>
      <c r="F317" s="17" t="s">
        <v>21</v>
      </c>
      <c r="G317" s="17" t="s">
        <v>1195</v>
      </c>
      <c r="H317" s="17">
        <v>1970</v>
      </c>
      <c r="I317" s="17" t="s">
        <v>1778</v>
      </c>
      <c r="J317" s="20" t="s">
        <v>1833</v>
      </c>
      <c r="K317" s="17" t="s">
        <v>1853</v>
      </c>
      <c r="L317" s="20" t="s">
        <v>1866</v>
      </c>
      <c r="M317" s="22">
        <v>43742</v>
      </c>
      <c r="N317" s="22">
        <v>37484</v>
      </c>
      <c r="P317" s="20" t="s">
        <v>990</v>
      </c>
      <c r="Q317" s="20" t="s">
        <v>2262</v>
      </c>
    </row>
    <row r="318" spans="1:17" s="17" customFormat="1" ht="27" x14ac:dyDescent="0.25">
      <c r="A318" s="26" t="s">
        <v>1802</v>
      </c>
      <c r="B318" s="17" t="s">
        <v>231</v>
      </c>
      <c r="C318" s="17" t="s">
        <v>481</v>
      </c>
      <c r="D318" s="20" t="s">
        <v>986</v>
      </c>
      <c r="E318" s="17" t="s">
        <v>114</v>
      </c>
      <c r="F318" s="17" t="s">
        <v>21</v>
      </c>
      <c r="G318" s="17" t="s">
        <v>1195</v>
      </c>
      <c r="H318" s="17">
        <v>1970</v>
      </c>
      <c r="I318" s="17" t="s">
        <v>1812</v>
      </c>
      <c r="J318" s="20" t="s">
        <v>1834</v>
      </c>
      <c r="K318" s="17" t="s">
        <v>1854</v>
      </c>
      <c r="L318" s="20" t="s">
        <v>1866</v>
      </c>
      <c r="M318" s="22">
        <v>43742</v>
      </c>
      <c r="N318" s="22">
        <v>37484</v>
      </c>
      <c r="P318" s="20" t="s">
        <v>990</v>
      </c>
      <c r="Q318" s="20" t="s">
        <v>2262</v>
      </c>
    </row>
    <row r="319" spans="1:17" s="17" customFormat="1" ht="27" x14ac:dyDescent="0.25">
      <c r="A319" s="26" t="s">
        <v>1803</v>
      </c>
      <c r="B319" s="17" t="s">
        <v>231</v>
      </c>
      <c r="C319" s="17" t="s">
        <v>481</v>
      </c>
      <c r="D319" s="20" t="s">
        <v>986</v>
      </c>
      <c r="E319" s="17" t="s">
        <v>114</v>
      </c>
      <c r="F319" s="17" t="s">
        <v>21</v>
      </c>
      <c r="G319" s="17" t="s">
        <v>1195</v>
      </c>
      <c r="H319" s="17">
        <v>1970</v>
      </c>
      <c r="I319" s="17" t="s">
        <v>1813</v>
      </c>
      <c r="J319" s="20" t="s">
        <v>1835</v>
      </c>
      <c r="K319" s="17" t="s">
        <v>1855</v>
      </c>
      <c r="L319" s="20" t="s">
        <v>1866</v>
      </c>
      <c r="M319" s="22">
        <v>43742</v>
      </c>
      <c r="N319" s="22">
        <v>37484</v>
      </c>
      <c r="P319" s="20" t="s">
        <v>990</v>
      </c>
      <c r="Q319" s="20" t="s">
        <v>2262</v>
      </c>
    </row>
    <row r="320" spans="1:17" s="17" customFormat="1" ht="27" x14ac:dyDescent="0.25">
      <c r="A320" s="26" t="s">
        <v>1804</v>
      </c>
      <c r="B320" s="17" t="s">
        <v>231</v>
      </c>
      <c r="C320" s="17" t="s">
        <v>481</v>
      </c>
      <c r="D320" s="20" t="s">
        <v>986</v>
      </c>
      <c r="E320" s="17" t="s">
        <v>114</v>
      </c>
      <c r="F320" s="17" t="s">
        <v>21</v>
      </c>
      <c r="G320" s="17" t="s">
        <v>1195</v>
      </c>
      <c r="H320" s="17">
        <v>1970</v>
      </c>
      <c r="I320" s="17" t="s">
        <v>1814</v>
      </c>
      <c r="J320" s="20" t="s">
        <v>1836</v>
      </c>
      <c r="K320" s="17" t="s">
        <v>1856</v>
      </c>
      <c r="L320" s="20" t="s">
        <v>1866</v>
      </c>
      <c r="M320" s="22">
        <v>43742</v>
      </c>
      <c r="N320" s="22">
        <v>37484</v>
      </c>
      <c r="P320" s="20" t="s">
        <v>990</v>
      </c>
      <c r="Q320" s="20" t="s">
        <v>2262</v>
      </c>
    </row>
    <row r="321" spans="1:17" s="17" customFormat="1" ht="27" x14ac:dyDescent="0.25">
      <c r="A321" s="26" t="s">
        <v>1805</v>
      </c>
      <c r="B321" s="17" t="s">
        <v>231</v>
      </c>
      <c r="C321" s="17" t="s">
        <v>481</v>
      </c>
      <c r="D321" s="20" t="s">
        <v>986</v>
      </c>
      <c r="E321" s="17" t="s">
        <v>114</v>
      </c>
      <c r="F321" s="17" t="s">
        <v>21</v>
      </c>
      <c r="G321" s="17" t="s">
        <v>1195</v>
      </c>
      <c r="H321" s="17">
        <v>1970</v>
      </c>
      <c r="I321" s="17" t="s">
        <v>1815</v>
      </c>
      <c r="J321" s="20" t="s">
        <v>1837</v>
      </c>
      <c r="K321" s="17" t="s">
        <v>1857</v>
      </c>
      <c r="L321" s="20" t="s">
        <v>1866</v>
      </c>
      <c r="M321" s="22">
        <v>43742</v>
      </c>
      <c r="N321" s="22">
        <v>37484</v>
      </c>
      <c r="P321" s="20" t="s">
        <v>990</v>
      </c>
      <c r="Q321" s="20" t="s">
        <v>2262</v>
      </c>
    </row>
    <row r="322" spans="1:17" s="17" customFormat="1" ht="27" x14ac:dyDescent="0.25">
      <c r="A322" s="26" t="s">
        <v>1806</v>
      </c>
      <c r="B322" s="17" t="s">
        <v>231</v>
      </c>
      <c r="C322" s="17" t="s">
        <v>481</v>
      </c>
      <c r="D322" s="20" t="s">
        <v>986</v>
      </c>
      <c r="E322" s="17" t="s">
        <v>114</v>
      </c>
      <c r="F322" s="17" t="s">
        <v>21</v>
      </c>
      <c r="G322" s="17" t="s">
        <v>1195</v>
      </c>
      <c r="H322" s="17">
        <v>1970</v>
      </c>
      <c r="I322" s="17" t="s">
        <v>1816</v>
      </c>
      <c r="J322" s="20" t="s">
        <v>1838</v>
      </c>
      <c r="K322" s="17" t="s">
        <v>1858</v>
      </c>
      <c r="L322" s="20" t="s">
        <v>1866</v>
      </c>
      <c r="M322" s="22">
        <v>43742</v>
      </c>
      <c r="N322" s="22">
        <v>37484</v>
      </c>
      <c r="P322" s="20" t="s">
        <v>990</v>
      </c>
      <c r="Q322" s="20" t="s">
        <v>2262</v>
      </c>
    </row>
    <row r="323" spans="1:17" s="17" customFormat="1" ht="27" x14ac:dyDescent="0.25">
      <c r="A323" s="26" t="s">
        <v>1807</v>
      </c>
      <c r="B323" s="17" t="s">
        <v>231</v>
      </c>
      <c r="C323" s="17" t="s">
        <v>481</v>
      </c>
      <c r="D323" s="20" t="s">
        <v>986</v>
      </c>
      <c r="E323" s="17" t="s">
        <v>114</v>
      </c>
      <c r="F323" s="17" t="s">
        <v>21</v>
      </c>
      <c r="G323" s="17" t="s">
        <v>1195</v>
      </c>
      <c r="H323" s="17">
        <v>1970</v>
      </c>
      <c r="I323" s="17" t="s">
        <v>1817</v>
      </c>
      <c r="J323" s="20" t="s">
        <v>1839</v>
      </c>
      <c r="K323" s="17" t="s">
        <v>1859</v>
      </c>
      <c r="L323" s="20" t="s">
        <v>1866</v>
      </c>
      <c r="M323" s="22">
        <v>43742</v>
      </c>
      <c r="N323" s="22">
        <v>37484</v>
      </c>
      <c r="P323" s="20" t="s">
        <v>990</v>
      </c>
      <c r="Q323" s="20" t="s">
        <v>2262</v>
      </c>
    </row>
    <row r="324" spans="1:17" s="17" customFormat="1" ht="27" x14ac:dyDescent="0.25">
      <c r="A324" s="26" t="s">
        <v>1808</v>
      </c>
      <c r="B324" s="17" t="s">
        <v>231</v>
      </c>
      <c r="C324" s="17" t="s">
        <v>481</v>
      </c>
      <c r="D324" s="20" t="s">
        <v>986</v>
      </c>
      <c r="E324" s="17" t="s">
        <v>114</v>
      </c>
      <c r="F324" s="17" t="s">
        <v>21</v>
      </c>
      <c r="G324" s="17" t="s">
        <v>1195</v>
      </c>
      <c r="H324" s="17">
        <v>1970</v>
      </c>
      <c r="I324" s="17" t="s">
        <v>1818</v>
      </c>
      <c r="J324" s="20" t="s">
        <v>1840</v>
      </c>
      <c r="K324" s="17" t="s">
        <v>1860</v>
      </c>
      <c r="L324" s="20" t="s">
        <v>1866</v>
      </c>
      <c r="M324" s="22">
        <v>43742</v>
      </c>
      <c r="N324" s="22">
        <v>37484</v>
      </c>
      <c r="P324" s="20" t="s">
        <v>990</v>
      </c>
      <c r="Q324" s="20" t="s">
        <v>2262</v>
      </c>
    </row>
    <row r="325" spans="1:17" s="17" customFormat="1" ht="27" x14ac:dyDescent="0.25">
      <c r="A325" s="26" t="s">
        <v>1809</v>
      </c>
      <c r="B325" s="17" t="s">
        <v>231</v>
      </c>
      <c r="C325" s="17" t="s">
        <v>481</v>
      </c>
      <c r="D325" s="20" t="s">
        <v>986</v>
      </c>
      <c r="E325" s="17" t="s">
        <v>114</v>
      </c>
      <c r="F325" s="17" t="s">
        <v>21</v>
      </c>
      <c r="G325" s="17" t="s">
        <v>1195</v>
      </c>
      <c r="H325" s="17">
        <v>1970</v>
      </c>
      <c r="I325" s="17" t="s">
        <v>1819</v>
      </c>
      <c r="J325" s="20" t="s">
        <v>1841</v>
      </c>
      <c r="K325" s="17" t="s">
        <v>1861</v>
      </c>
      <c r="L325" s="20" t="s">
        <v>1866</v>
      </c>
      <c r="M325" s="22">
        <v>43742</v>
      </c>
      <c r="N325" s="22">
        <v>37484</v>
      </c>
      <c r="P325" s="20" t="s">
        <v>990</v>
      </c>
      <c r="Q325" s="20" t="s">
        <v>2262</v>
      </c>
    </row>
    <row r="326" spans="1:17" s="17" customFormat="1" ht="27" x14ac:dyDescent="0.25">
      <c r="A326" s="26" t="s">
        <v>1810</v>
      </c>
      <c r="B326" s="17" t="s">
        <v>231</v>
      </c>
      <c r="C326" s="17" t="s">
        <v>481</v>
      </c>
      <c r="D326" s="20" t="s">
        <v>986</v>
      </c>
      <c r="E326" s="17" t="s">
        <v>114</v>
      </c>
      <c r="F326" s="17" t="s">
        <v>21</v>
      </c>
      <c r="G326" s="17" t="s">
        <v>1195</v>
      </c>
      <c r="H326" s="17">
        <v>1970</v>
      </c>
      <c r="I326" s="17" t="s">
        <v>1820</v>
      </c>
      <c r="J326" s="20" t="s">
        <v>1842</v>
      </c>
      <c r="K326" s="17" t="s">
        <v>1862</v>
      </c>
      <c r="L326" s="20" t="s">
        <v>1866</v>
      </c>
      <c r="M326" s="22">
        <v>43742</v>
      </c>
      <c r="N326" s="22">
        <v>37484</v>
      </c>
      <c r="P326" s="20" t="s">
        <v>990</v>
      </c>
      <c r="Q326" s="20" t="s">
        <v>2262</v>
      </c>
    </row>
    <row r="327" spans="1:17" s="17" customFormat="1" ht="27" x14ac:dyDescent="0.25">
      <c r="A327" s="26" t="s">
        <v>1811</v>
      </c>
      <c r="B327" s="17" t="s">
        <v>231</v>
      </c>
      <c r="C327" s="17" t="s">
        <v>481</v>
      </c>
      <c r="D327" s="20" t="s">
        <v>986</v>
      </c>
      <c r="E327" s="17" t="s">
        <v>114</v>
      </c>
      <c r="F327" s="17" t="s">
        <v>21</v>
      </c>
      <c r="G327" s="17" t="s">
        <v>1195</v>
      </c>
      <c r="H327" s="17">
        <v>1970</v>
      </c>
      <c r="I327" s="17" t="s">
        <v>1821</v>
      </c>
      <c r="J327" s="20" t="s">
        <v>1843</v>
      </c>
      <c r="K327" s="17" t="s">
        <v>1863</v>
      </c>
      <c r="L327" s="20" t="s">
        <v>1866</v>
      </c>
      <c r="M327" s="22">
        <v>43742</v>
      </c>
      <c r="N327" s="22">
        <v>37484</v>
      </c>
      <c r="P327" s="20" t="s">
        <v>990</v>
      </c>
      <c r="Q327" s="20" t="s">
        <v>2262</v>
      </c>
    </row>
    <row r="328" spans="1:17" s="17" customFormat="1" ht="27" x14ac:dyDescent="0.25">
      <c r="A328" s="26" t="s">
        <v>1824</v>
      </c>
      <c r="B328" s="17" t="s">
        <v>231</v>
      </c>
      <c r="C328" s="17" t="s">
        <v>481</v>
      </c>
      <c r="D328" s="20" t="s">
        <v>986</v>
      </c>
      <c r="E328" s="17" t="s">
        <v>114</v>
      </c>
      <c r="F328" s="17" t="s">
        <v>21</v>
      </c>
      <c r="G328" s="17" t="s">
        <v>1195</v>
      </c>
      <c r="H328" s="17">
        <v>1970</v>
      </c>
      <c r="I328" s="17" t="s">
        <v>1822</v>
      </c>
      <c r="J328" s="20" t="s">
        <v>1844</v>
      </c>
      <c r="K328" s="17" t="s">
        <v>1864</v>
      </c>
      <c r="L328" s="20" t="s">
        <v>1866</v>
      </c>
      <c r="M328" s="22">
        <v>43742</v>
      </c>
      <c r="N328" s="22">
        <v>37484</v>
      </c>
      <c r="P328" s="20" t="s">
        <v>990</v>
      </c>
      <c r="Q328" s="20" t="s">
        <v>2262</v>
      </c>
    </row>
    <row r="329" spans="1:17" s="17" customFormat="1" ht="27" x14ac:dyDescent="0.25">
      <c r="A329" s="26" t="s">
        <v>1825</v>
      </c>
      <c r="B329" s="17" t="s">
        <v>231</v>
      </c>
      <c r="C329" s="17" t="s">
        <v>481</v>
      </c>
      <c r="D329" s="20" t="s">
        <v>986</v>
      </c>
      <c r="E329" s="17" t="s">
        <v>114</v>
      </c>
      <c r="F329" s="17" t="s">
        <v>21</v>
      </c>
      <c r="G329" s="17" t="s">
        <v>1195</v>
      </c>
      <c r="H329" s="17">
        <v>1970</v>
      </c>
      <c r="I329" s="17" t="s">
        <v>1823</v>
      </c>
      <c r="J329" s="20" t="s">
        <v>1845</v>
      </c>
      <c r="K329" s="17" t="s">
        <v>1865</v>
      </c>
      <c r="L329" s="20" t="s">
        <v>1866</v>
      </c>
      <c r="M329" s="22">
        <v>43742</v>
      </c>
      <c r="N329" s="22">
        <v>37484</v>
      </c>
      <c r="P329" s="20" t="s">
        <v>990</v>
      </c>
      <c r="Q329" s="20" t="s">
        <v>2262</v>
      </c>
    </row>
    <row r="330" spans="1:17" s="17" customFormat="1" ht="27" x14ac:dyDescent="0.25">
      <c r="A330" s="26" t="s">
        <v>1893</v>
      </c>
      <c r="B330" s="17" t="s">
        <v>231</v>
      </c>
      <c r="C330" s="17" t="s">
        <v>481</v>
      </c>
      <c r="D330" s="20" t="s">
        <v>986</v>
      </c>
      <c r="E330" s="17" t="s">
        <v>114</v>
      </c>
      <c r="F330" s="17" t="s">
        <v>21</v>
      </c>
      <c r="G330" s="17" t="s">
        <v>1195</v>
      </c>
      <c r="H330" s="17">
        <v>1970</v>
      </c>
      <c r="I330" s="17" t="s">
        <v>1867</v>
      </c>
      <c r="J330" s="20" t="s">
        <v>1922</v>
      </c>
      <c r="K330" s="17" t="s">
        <v>1948</v>
      </c>
      <c r="L330" s="20" t="s">
        <v>1866</v>
      </c>
      <c r="M330" s="22">
        <v>43742</v>
      </c>
      <c r="N330" s="22">
        <v>37484</v>
      </c>
      <c r="P330" s="20" t="s">
        <v>990</v>
      </c>
    </row>
    <row r="331" spans="1:17" s="17" customFormat="1" ht="27" x14ac:dyDescent="0.25">
      <c r="A331" s="26" t="s">
        <v>1894</v>
      </c>
      <c r="B331" s="17" t="s">
        <v>231</v>
      </c>
      <c r="C331" s="17" t="s">
        <v>481</v>
      </c>
      <c r="D331" s="20" t="s">
        <v>986</v>
      </c>
      <c r="E331" s="17" t="s">
        <v>114</v>
      </c>
      <c r="F331" s="17" t="s">
        <v>21</v>
      </c>
      <c r="G331" s="17" t="s">
        <v>1195</v>
      </c>
      <c r="H331" s="17">
        <v>1970</v>
      </c>
      <c r="I331" s="17" t="s">
        <v>1868</v>
      </c>
      <c r="J331" s="20" t="s">
        <v>1923</v>
      </c>
      <c r="K331" s="17" t="s">
        <v>1949</v>
      </c>
      <c r="L331" s="20" t="s">
        <v>1866</v>
      </c>
      <c r="M331" s="22">
        <v>43742</v>
      </c>
      <c r="N331" s="22">
        <v>37484</v>
      </c>
      <c r="P331" s="20" t="s">
        <v>990</v>
      </c>
    </row>
    <row r="332" spans="1:17" s="17" customFormat="1" ht="27" x14ac:dyDescent="0.25">
      <c r="A332" s="26" t="s">
        <v>1895</v>
      </c>
      <c r="B332" s="17" t="s">
        <v>231</v>
      </c>
      <c r="C332" s="17" t="s">
        <v>481</v>
      </c>
      <c r="D332" s="20" t="s">
        <v>986</v>
      </c>
      <c r="E332" s="17" t="s">
        <v>114</v>
      </c>
      <c r="F332" s="17" t="s">
        <v>21</v>
      </c>
      <c r="G332" s="17" t="s">
        <v>1195</v>
      </c>
      <c r="H332" s="17">
        <v>1970</v>
      </c>
      <c r="I332" s="17" t="s">
        <v>1869</v>
      </c>
      <c r="J332" s="20" t="s">
        <v>1924</v>
      </c>
      <c r="K332" s="17" t="s">
        <v>1950</v>
      </c>
      <c r="L332" s="20" t="s">
        <v>1866</v>
      </c>
      <c r="M332" s="22">
        <v>43742</v>
      </c>
      <c r="N332" s="22">
        <v>37484</v>
      </c>
      <c r="P332" s="20" t="s">
        <v>990</v>
      </c>
    </row>
    <row r="333" spans="1:17" s="17" customFormat="1" ht="27" x14ac:dyDescent="0.25">
      <c r="A333" s="26" t="s">
        <v>1896</v>
      </c>
      <c r="B333" s="17" t="s">
        <v>231</v>
      </c>
      <c r="C333" s="17" t="s">
        <v>481</v>
      </c>
      <c r="D333" s="20" t="s">
        <v>986</v>
      </c>
      <c r="E333" s="17" t="s">
        <v>114</v>
      </c>
      <c r="F333" s="17" t="s">
        <v>21</v>
      </c>
      <c r="G333" s="17" t="s">
        <v>1195</v>
      </c>
      <c r="H333" s="17">
        <v>1970</v>
      </c>
      <c r="I333" s="17" t="s">
        <v>1870</v>
      </c>
      <c r="J333" s="20" t="s">
        <v>1925</v>
      </c>
      <c r="K333" s="17" t="s">
        <v>1951</v>
      </c>
      <c r="L333" s="20" t="s">
        <v>1866</v>
      </c>
      <c r="M333" s="22">
        <v>43742</v>
      </c>
      <c r="N333" s="22">
        <v>37484</v>
      </c>
      <c r="P333" s="20" t="s">
        <v>990</v>
      </c>
    </row>
    <row r="334" spans="1:17" s="17" customFormat="1" ht="27" x14ac:dyDescent="0.25">
      <c r="A334" s="26" t="s">
        <v>1897</v>
      </c>
      <c r="B334" s="17" t="s">
        <v>231</v>
      </c>
      <c r="C334" s="17" t="s">
        <v>481</v>
      </c>
      <c r="D334" s="20" t="s">
        <v>986</v>
      </c>
      <c r="E334" s="17" t="s">
        <v>114</v>
      </c>
      <c r="F334" s="17" t="s">
        <v>21</v>
      </c>
      <c r="G334" s="17" t="s">
        <v>1195</v>
      </c>
      <c r="H334" s="17">
        <v>1970</v>
      </c>
      <c r="I334" s="17" t="s">
        <v>1871</v>
      </c>
      <c r="J334" s="20" t="s">
        <v>1926</v>
      </c>
      <c r="K334" s="17" t="s">
        <v>1952</v>
      </c>
      <c r="L334" s="20" t="s">
        <v>1866</v>
      </c>
      <c r="M334" s="22">
        <v>43742</v>
      </c>
      <c r="N334" s="22">
        <v>37484</v>
      </c>
      <c r="P334" s="20" t="s">
        <v>990</v>
      </c>
    </row>
    <row r="335" spans="1:17" s="17" customFormat="1" ht="27" x14ac:dyDescent="0.25">
      <c r="A335" s="26" t="s">
        <v>1898</v>
      </c>
      <c r="B335" s="17" t="s">
        <v>231</v>
      </c>
      <c r="C335" s="17" t="s">
        <v>481</v>
      </c>
      <c r="D335" s="20" t="s">
        <v>986</v>
      </c>
      <c r="E335" s="17" t="s">
        <v>114</v>
      </c>
      <c r="F335" s="17" t="s">
        <v>21</v>
      </c>
      <c r="G335" s="17" t="s">
        <v>1195</v>
      </c>
      <c r="H335" s="17">
        <v>1970</v>
      </c>
      <c r="I335" s="17" t="s">
        <v>1872</v>
      </c>
      <c r="J335" s="20" t="s">
        <v>1927</v>
      </c>
      <c r="K335" s="17" t="s">
        <v>1953</v>
      </c>
      <c r="L335" s="20" t="s">
        <v>1866</v>
      </c>
      <c r="M335" s="22">
        <v>43742</v>
      </c>
      <c r="N335" s="22">
        <v>37484</v>
      </c>
      <c r="P335" s="20" t="s">
        <v>990</v>
      </c>
    </row>
    <row r="336" spans="1:17" s="17" customFormat="1" ht="27" x14ac:dyDescent="0.25">
      <c r="A336" s="26" t="s">
        <v>1899</v>
      </c>
      <c r="B336" s="17" t="s">
        <v>231</v>
      </c>
      <c r="C336" s="17" t="s">
        <v>481</v>
      </c>
      <c r="D336" s="20" t="s">
        <v>986</v>
      </c>
      <c r="E336" s="17" t="s">
        <v>114</v>
      </c>
      <c r="F336" s="17" t="s">
        <v>21</v>
      </c>
      <c r="G336" s="17" t="s">
        <v>1195</v>
      </c>
      <c r="H336" s="17">
        <v>1970</v>
      </c>
      <c r="I336" s="17" t="s">
        <v>1873</v>
      </c>
      <c r="J336" s="20" t="s">
        <v>1928</v>
      </c>
      <c r="K336" s="17" t="s">
        <v>1954</v>
      </c>
      <c r="L336" s="20" t="s">
        <v>1866</v>
      </c>
      <c r="M336" s="22">
        <v>43742</v>
      </c>
      <c r="N336" s="22">
        <v>37484</v>
      </c>
      <c r="P336" s="20" t="s">
        <v>990</v>
      </c>
    </row>
    <row r="337" spans="1:16" s="17" customFormat="1" ht="27" x14ac:dyDescent="0.25">
      <c r="A337" s="26" t="s">
        <v>1900</v>
      </c>
      <c r="B337" s="17" t="s">
        <v>231</v>
      </c>
      <c r="C337" s="17" t="s">
        <v>481</v>
      </c>
      <c r="D337" s="20" t="s">
        <v>986</v>
      </c>
      <c r="E337" s="17" t="s">
        <v>114</v>
      </c>
      <c r="F337" s="17" t="s">
        <v>21</v>
      </c>
      <c r="G337" s="17" t="s">
        <v>1195</v>
      </c>
      <c r="H337" s="17">
        <v>1970</v>
      </c>
      <c r="I337" s="17" t="s">
        <v>1874</v>
      </c>
      <c r="J337" s="20" t="s">
        <v>1929</v>
      </c>
      <c r="K337" s="17" t="s">
        <v>1955</v>
      </c>
      <c r="L337" s="20" t="s">
        <v>1866</v>
      </c>
      <c r="M337" s="22">
        <v>43742</v>
      </c>
      <c r="N337" s="22">
        <v>37484</v>
      </c>
      <c r="P337" s="20" t="s">
        <v>990</v>
      </c>
    </row>
    <row r="338" spans="1:16" s="17" customFormat="1" ht="27" x14ac:dyDescent="0.25">
      <c r="A338" s="26" t="s">
        <v>1901</v>
      </c>
      <c r="B338" s="17" t="s">
        <v>231</v>
      </c>
      <c r="C338" s="17" t="s">
        <v>481</v>
      </c>
      <c r="D338" s="20" t="s">
        <v>986</v>
      </c>
      <c r="E338" s="17" t="s">
        <v>114</v>
      </c>
      <c r="F338" s="17" t="s">
        <v>21</v>
      </c>
      <c r="G338" s="17" t="s">
        <v>1195</v>
      </c>
      <c r="H338" s="17">
        <v>1970</v>
      </c>
      <c r="I338" s="17" t="s">
        <v>1875</v>
      </c>
      <c r="J338" s="20" t="s">
        <v>1930</v>
      </c>
      <c r="K338" s="17" t="s">
        <v>1956</v>
      </c>
      <c r="L338" s="20" t="s">
        <v>1866</v>
      </c>
      <c r="M338" s="22">
        <v>43742</v>
      </c>
      <c r="N338" s="22">
        <v>37484</v>
      </c>
      <c r="P338" s="20" t="s">
        <v>990</v>
      </c>
    </row>
    <row r="339" spans="1:16" s="17" customFormat="1" ht="27" x14ac:dyDescent="0.25">
      <c r="A339" s="26" t="s">
        <v>1902</v>
      </c>
      <c r="B339" s="17" t="s">
        <v>231</v>
      </c>
      <c r="C339" s="17" t="s">
        <v>481</v>
      </c>
      <c r="D339" s="20" t="s">
        <v>986</v>
      </c>
      <c r="E339" s="17" t="s">
        <v>114</v>
      </c>
      <c r="F339" s="17" t="s">
        <v>21</v>
      </c>
      <c r="G339" s="17" t="s">
        <v>1195</v>
      </c>
      <c r="H339" s="17">
        <v>1970</v>
      </c>
      <c r="I339" s="17" t="s">
        <v>1876</v>
      </c>
      <c r="J339" s="20" t="s">
        <v>1931</v>
      </c>
      <c r="K339" s="17" t="s">
        <v>1957</v>
      </c>
      <c r="L339" s="20" t="s">
        <v>1866</v>
      </c>
      <c r="M339" s="22">
        <v>43742</v>
      </c>
      <c r="N339" s="22">
        <v>37484</v>
      </c>
      <c r="P339" s="20" t="s">
        <v>990</v>
      </c>
    </row>
    <row r="340" spans="1:16" s="17" customFormat="1" ht="27" x14ac:dyDescent="0.25">
      <c r="A340" s="26" t="s">
        <v>1903</v>
      </c>
      <c r="B340" s="17" t="s">
        <v>231</v>
      </c>
      <c r="C340" s="17" t="s">
        <v>481</v>
      </c>
      <c r="D340" s="20" t="s">
        <v>986</v>
      </c>
      <c r="E340" s="17" t="s">
        <v>114</v>
      </c>
      <c r="F340" s="17" t="s">
        <v>21</v>
      </c>
      <c r="G340" s="17" t="s">
        <v>1195</v>
      </c>
      <c r="H340" s="17">
        <v>1970</v>
      </c>
      <c r="I340" s="17" t="s">
        <v>1877</v>
      </c>
      <c r="J340" s="20" t="s">
        <v>1932</v>
      </c>
      <c r="K340" s="17" t="s">
        <v>1958</v>
      </c>
      <c r="L340" s="20" t="s">
        <v>1866</v>
      </c>
      <c r="M340" s="22">
        <v>43742</v>
      </c>
      <c r="N340" s="22">
        <v>37484</v>
      </c>
      <c r="P340" s="20" t="s">
        <v>990</v>
      </c>
    </row>
    <row r="341" spans="1:16" s="17" customFormat="1" ht="27" x14ac:dyDescent="0.25">
      <c r="A341" s="26" t="s">
        <v>1904</v>
      </c>
      <c r="B341" s="17" t="s">
        <v>231</v>
      </c>
      <c r="C341" s="17" t="s">
        <v>481</v>
      </c>
      <c r="D341" s="20" t="s">
        <v>986</v>
      </c>
      <c r="E341" s="17" t="s">
        <v>114</v>
      </c>
      <c r="F341" s="17" t="s">
        <v>21</v>
      </c>
      <c r="G341" s="17" t="s">
        <v>1195</v>
      </c>
      <c r="H341" s="17">
        <v>1970</v>
      </c>
      <c r="I341" s="17" t="s">
        <v>1878</v>
      </c>
      <c r="J341" s="20" t="s">
        <v>1933</v>
      </c>
      <c r="K341" s="17" t="s">
        <v>1959</v>
      </c>
      <c r="L341" s="20" t="s">
        <v>1866</v>
      </c>
      <c r="M341" s="22">
        <v>43742</v>
      </c>
      <c r="N341" s="22">
        <v>37484</v>
      </c>
      <c r="P341" s="20" t="s">
        <v>990</v>
      </c>
    </row>
    <row r="342" spans="1:16" s="17" customFormat="1" ht="27" x14ac:dyDescent="0.25">
      <c r="A342" s="26" t="s">
        <v>1905</v>
      </c>
      <c r="B342" s="17" t="s">
        <v>231</v>
      </c>
      <c r="C342" s="17" t="s">
        <v>481</v>
      </c>
      <c r="D342" s="20" t="s">
        <v>986</v>
      </c>
      <c r="E342" s="17" t="s">
        <v>114</v>
      </c>
      <c r="F342" s="17" t="s">
        <v>21</v>
      </c>
      <c r="G342" s="17" t="s">
        <v>1195</v>
      </c>
      <c r="H342" s="17">
        <v>1970</v>
      </c>
      <c r="I342" s="17" t="s">
        <v>1879</v>
      </c>
      <c r="J342" s="20" t="s">
        <v>1934</v>
      </c>
      <c r="K342" s="17" t="s">
        <v>1960</v>
      </c>
      <c r="L342" s="20" t="s">
        <v>1866</v>
      </c>
      <c r="M342" s="22">
        <v>43742</v>
      </c>
      <c r="N342" s="22">
        <v>37484</v>
      </c>
      <c r="P342" s="20" t="s">
        <v>990</v>
      </c>
    </row>
    <row r="343" spans="1:16" s="17" customFormat="1" ht="27" x14ac:dyDescent="0.25">
      <c r="A343" s="26" t="s">
        <v>1906</v>
      </c>
      <c r="B343" s="17" t="s">
        <v>231</v>
      </c>
      <c r="C343" s="17" t="s">
        <v>481</v>
      </c>
      <c r="D343" s="20" t="s">
        <v>986</v>
      </c>
      <c r="E343" s="17" t="s">
        <v>114</v>
      </c>
      <c r="F343" s="17" t="s">
        <v>21</v>
      </c>
      <c r="G343" s="17" t="s">
        <v>1195</v>
      </c>
      <c r="H343" s="17">
        <v>1970</v>
      </c>
      <c r="I343" s="17" t="s">
        <v>1880</v>
      </c>
      <c r="J343" s="20" t="s">
        <v>1935</v>
      </c>
      <c r="K343" s="17" t="s">
        <v>1961</v>
      </c>
      <c r="L343" s="20" t="s">
        <v>1866</v>
      </c>
      <c r="M343" s="22">
        <v>43742</v>
      </c>
      <c r="N343" s="22">
        <v>37484</v>
      </c>
      <c r="P343" s="20" t="s">
        <v>990</v>
      </c>
    </row>
    <row r="344" spans="1:16" s="17" customFormat="1" ht="27" x14ac:dyDescent="0.25">
      <c r="A344" s="26" t="s">
        <v>1907</v>
      </c>
      <c r="B344" s="17" t="s">
        <v>231</v>
      </c>
      <c r="C344" s="17" t="s">
        <v>481</v>
      </c>
      <c r="D344" s="20" t="s">
        <v>986</v>
      </c>
      <c r="E344" s="17" t="s">
        <v>114</v>
      </c>
      <c r="F344" s="17" t="s">
        <v>21</v>
      </c>
      <c r="G344" s="17" t="s">
        <v>1195</v>
      </c>
      <c r="H344" s="17">
        <v>1970</v>
      </c>
      <c r="I344" s="17" t="s">
        <v>1881</v>
      </c>
      <c r="J344" s="20" t="s">
        <v>1936</v>
      </c>
      <c r="K344" s="17" t="s">
        <v>1962</v>
      </c>
      <c r="L344" s="20" t="s">
        <v>1866</v>
      </c>
      <c r="M344" s="22">
        <v>43742</v>
      </c>
      <c r="N344" s="22">
        <v>37484</v>
      </c>
      <c r="P344" s="20" t="s">
        <v>990</v>
      </c>
    </row>
    <row r="345" spans="1:16" s="17" customFormat="1" ht="27" x14ac:dyDescent="0.25">
      <c r="A345" s="26" t="s">
        <v>1908</v>
      </c>
      <c r="B345" s="17" t="s">
        <v>231</v>
      </c>
      <c r="C345" s="17" t="s">
        <v>481</v>
      </c>
      <c r="D345" s="20" t="s">
        <v>986</v>
      </c>
      <c r="E345" s="17" t="s">
        <v>114</v>
      </c>
      <c r="F345" s="17" t="s">
        <v>21</v>
      </c>
      <c r="G345" s="17" t="s">
        <v>1195</v>
      </c>
      <c r="H345" s="17">
        <v>1970</v>
      </c>
      <c r="I345" s="17" t="s">
        <v>1882</v>
      </c>
      <c r="J345" s="20" t="s">
        <v>1937</v>
      </c>
      <c r="K345" s="17" t="s">
        <v>1963</v>
      </c>
      <c r="L345" s="20" t="s">
        <v>1866</v>
      </c>
      <c r="M345" s="22">
        <v>43742</v>
      </c>
      <c r="N345" s="22">
        <v>37484</v>
      </c>
      <c r="P345" s="20" t="s">
        <v>990</v>
      </c>
    </row>
    <row r="346" spans="1:16" s="17" customFormat="1" ht="27" x14ac:dyDescent="0.25">
      <c r="A346" s="26" t="s">
        <v>1909</v>
      </c>
      <c r="B346" s="17" t="s">
        <v>231</v>
      </c>
      <c r="C346" s="17" t="s">
        <v>481</v>
      </c>
      <c r="D346" s="20" t="s">
        <v>986</v>
      </c>
      <c r="E346" s="17" t="s">
        <v>114</v>
      </c>
      <c r="F346" s="17" t="s">
        <v>21</v>
      </c>
      <c r="G346" s="17" t="s">
        <v>1195</v>
      </c>
      <c r="H346" s="17">
        <v>1970</v>
      </c>
      <c r="I346" s="17" t="s">
        <v>1883</v>
      </c>
      <c r="J346" s="20" t="s">
        <v>1938</v>
      </c>
      <c r="K346" s="17" t="s">
        <v>1964</v>
      </c>
      <c r="L346" s="20" t="s">
        <v>1866</v>
      </c>
      <c r="M346" s="22">
        <v>43742</v>
      </c>
      <c r="N346" s="22">
        <v>37484</v>
      </c>
      <c r="P346" s="20" t="s">
        <v>990</v>
      </c>
    </row>
    <row r="347" spans="1:16" s="17" customFormat="1" ht="27" x14ac:dyDescent="0.25">
      <c r="A347" s="26" t="s">
        <v>1910</v>
      </c>
      <c r="B347" s="17" t="s">
        <v>231</v>
      </c>
      <c r="C347" s="17" t="s">
        <v>481</v>
      </c>
      <c r="D347" s="20" t="s">
        <v>986</v>
      </c>
      <c r="E347" s="17" t="s">
        <v>114</v>
      </c>
      <c r="F347" s="17" t="s">
        <v>21</v>
      </c>
      <c r="G347" s="17" t="s">
        <v>1195</v>
      </c>
      <c r="H347" s="17">
        <v>1970</v>
      </c>
      <c r="I347" s="17" t="s">
        <v>1884</v>
      </c>
      <c r="J347" s="20" t="s">
        <v>1939</v>
      </c>
      <c r="K347" s="17" t="s">
        <v>1965</v>
      </c>
      <c r="L347" s="20" t="s">
        <v>1866</v>
      </c>
      <c r="M347" s="22">
        <v>43742</v>
      </c>
      <c r="N347" s="22">
        <v>37484</v>
      </c>
      <c r="P347" s="20" t="s">
        <v>990</v>
      </c>
    </row>
    <row r="348" spans="1:16" s="17" customFormat="1" ht="27" x14ac:dyDescent="0.25">
      <c r="A348" s="26" t="s">
        <v>1911</v>
      </c>
      <c r="B348" s="17" t="s">
        <v>231</v>
      </c>
      <c r="C348" s="17" t="s">
        <v>481</v>
      </c>
      <c r="D348" s="20" t="s">
        <v>986</v>
      </c>
      <c r="E348" s="17" t="s">
        <v>114</v>
      </c>
      <c r="F348" s="17" t="s">
        <v>21</v>
      </c>
      <c r="G348" s="17" t="s">
        <v>1195</v>
      </c>
      <c r="H348" s="17">
        <v>1970</v>
      </c>
      <c r="I348" s="17" t="s">
        <v>1885</v>
      </c>
      <c r="J348" s="20" t="s">
        <v>1940</v>
      </c>
      <c r="K348" s="17" t="s">
        <v>1966</v>
      </c>
      <c r="L348" s="20" t="s">
        <v>1866</v>
      </c>
      <c r="M348" s="22">
        <v>43742</v>
      </c>
      <c r="N348" s="22">
        <v>37484</v>
      </c>
      <c r="P348" s="20" t="s">
        <v>990</v>
      </c>
    </row>
    <row r="349" spans="1:16" s="17" customFormat="1" ht="27" x14ac:dyDescent="0.25">
      <c r="A349" s="26" t="s">
        <v>1912</v>
      </c>
      <c r="B349" s="17" t="s">
        <v>231</v>
      </c>
      <c r="C349" s="17" t="s">
        <v>481</v>
      </c>
      <c r="D349" s="20" t="s">
        <v>986</v>
      </c>
      <c r="E349" s="17" t="s">
        <v>114</v>
      </c>
      <c r="F349" s="17" t="s">
        <v>21</v>
      </c>
      <c r="G349" s="17" t="s">
        <v>1195</v>
      </c>
      <c r="H349" s="17">
        <v>1970</v>
      </c>
      <c r="I349" s="17" t="s">
        <v>1886</v>
      </c>
      <c r="J349" s="20" t="s">
        <v>1941</v>
      </c>
      <c r="K349" s="17" t="s">
        <v>1967</v>
      </c>
      <c r="L349" s="20" t="s">
        <v>1866</v>
      </c>
      <c r="M349" s="22">
        <v>43742</v>
      </c>
      <c r="N349" s="22">
        <v>37484</v>
      </c>
      <c r="P349" s="20" t="s">
        <v>990</v>
      </c>
    </row>
    <row r="350" spans="1:16" s="17" customFormat="1" ht="27" x14ac:dyDescent="0.25">
      <c r="A350" s="26" t="s">
        <v>1913</v>
      </c>
      <c r="B350" s="17" t="s">
        <v>231</v>
      </c>
      <c r="C350" s="17" t="s">
        <v>481</v>
      </c>
      <c r="D350" s="20" t="s">
        <v>986</v>
      </c>
      <c r="E350" s="17" t="s">
        <v>114</v>
      </c>
      <c r="F350" s="17" t="s">
        <v>21</v>
      </c>
      <c r="G350" s="17" t="s">
        <v>1195</v>
      </c>
      <c r="H350" s="17">
        <v>1970</v>
      </c>
      <c r="I350" s="17" t="s">
        <v>1887</v>
      </c>
      <c r="J350" s="20" t="s">
        <v>1942</v>
      </c>
      <c r="K350" s="17" t="s">
        <v>1968</v>
      </c>
      <c r="L350" s="20" t="s">
        <v>1866</v>
      </c>
      <c r="M350" s="22">
        <v>43742</v>
      </c>
      <c r="N350" s="22">
        <v>37484</v>
      </c>
      <c r="P350" s="20" t="s">
        <v>990</v>
      </c>
    </row>
    <row r="351" spans="1:16" s="17" customFormat="1" ht="27" x14ac:dyDescent="0.25">
      <c r="A351" s="26" t="s">
        <v>1914</v>
      </c>
      <c r="B351" s="17" t="s">
        <v>231</v>
      </c>
      <c r="C351" s="17" t="s">
        <v>481</v>
      </c>
      <c r="D351" s="20" t="s">
        <v>986</v>
      </c>
      <c r="E351" s="17" t="s">
        <v>114</v>
      </c>
      <c r="F351" s="17" t="s">
        <v>21</v>
      </c>
      <c r="G351" s="17" t="s">
        <v>1195</v>
      </c>
      <c r="H351" s="17">
        <v>1970</v>
      </c>
      <c r="I351" s="17" t="s">
        <v>1888</v>
      </c>
      <c r="J351" s="20" t="s">
        <v>1943</v>
      </c>
      <c r="K351" s="17" t="s">
        <v>1969</v>
      </c>
      <c r="L351" s="20" t="s">
        <v>1866</v>
      </c>
      <c r="M351" s="22">
        <v>43742</v>
      </c>
      <c r="N351" s="22">
        <v>37484</v>
      </c>
      <c r="P351" s="20" t="s">
        <v>990</v>
      </c>
    </row>
    <row r="352" spans="1:16" s="17" customFormat="1" ht="27" x14ac:dyDescent="0.25">
      <c r="A352" s="26" t="s">
        <v>1915</v>
      </c>
      <c r="B352" s="17" t="s">
        <v>231</v>
      </c>
      <c r="C352" s="17" t="s">
        <v>481</v>
      </c>
      <c r="D352" s="20" t="s">
        <v>986</v>
      </c>
      <c r="E352" s="17" t="s">
        <v>114</v>
      </c>
      <c r="F352" s="17" t="s">
        <v>21</v>
      </c>
      <c r="G352" s="17" t="s">
        <v>1195</v>
      </c>
      <c r="H352" s="17">
        <v>1970</v>
      </c>
      <c r="I352" s="17" t="s">
        <v>1889</v>
      </c>
      <c r="J352" s="20" t="s">
        <v>1944</v>
      </c>
      <c r="K352" s="17" t="s">
        <v>1970</v>
      </c>
      <c r="L352" s="20" t="s">
        <v>1866</v>
      </c>
      <c r="M352" s="22">
        <v>43742</v>
      </c>
      <c r="N352" s="22">
        <v>37484</v>
      </c>
      <c r="P352" s="20" t="s">
        <v>990</v>
      </c>
    </row>
    <row r="353" spans="1:16" s="17" customFormat="1" ht="27" x14ac:dyDescent="0.25">
      <c r="A353" s="26" t="s">
        <v>1916</v>
      </c>
      <c r="B353" s="17" t="s">
        <v>231</v>
      </c>
      <c r="C353" s="17" t="s">
        <v>481</v>
      </c>
      <c r="D353" s="20" t="s">
        <v>986</v>
      </c>
      <c r="E353" s="17" t="s">
        <v>114</v>
      </c>
      <c r="F353" s="17" t="s">
        <v>21</v>
      </c>
      <c r="G353" s="17" t="s">
        <v>1195</v>
      </c>
      <c r="H353" s="17">
        <v>1970</v>
      </c>
      <c r="I353" s="17" t="s">
        <v>1890</v>
      </c>
      <c r="J353" s="20" t="s">
        <v>1945</v>
      </c>
      <c r="K353" s="17" t="s">
        <v>1971</v>
      </c>
      <c r="L353" s="20" t="s">
        <v>1866</v>
      </c>
      <c r="M353" s="22">
        <v>43742</v>
      </c>
      <c r="N353" s="22">
        <v>37484</v>
      </c>
      <c r="P353" s="20" t="s">
        <v>990</v>
      </c>
    </row>
    <row r="354" spans="1:16" s="17" customFormat="1" ht="27" x14ac:dyDescent="0.25">
      <c r="A354" s="26" t="s">
        <v>1917</v>
      </c>
      <c r="B354" s="17" t="s">
        <v>231</v>
      </c>
      <c r="C354" s="17" t="s">
        <v>481</v>
      </c>
      <c r="D354" s="20" t="s">
        <v>986</v>
      </c>
      <c r="E354" s="17" t="s">
        <v>114</v>
      </c>
      <c r="F354" s="17" t="s">
        <v>21</v>
      </c>
      <c r="G354" s="17" t="s">
        <v>1195</v>
      </c>
      <c r="H354" s="17">
        <v>1970</v>
      </c>
      <c r="I354" s="17" t="s">
        <v>1891</v>
      </c>
      <c r="J354" s="20" t="s">
        <v>1946</v>
      </c>
      <c r="K354" s="17" t="s">
        <v>1972</v>
      </c>
      <c r="L354" s="20" t="s">
        <v>1866</v>
      </c>
      <c r="M354" s="22">
        <v>43742</v>
      </c>
      <c r="N354" s="22">
        <v>37484</v>
      </c>
      <c r="P354" s="20" t="s">
        <v>990</v>
      </c>
    </row>
    <row r="355" spans="1:16" s="17" customFormat="1" ht="27" x14ac:dyDescent="0.25">
      <c r="A355" s="26" t="s">
        <v>1918</v>
      </c>
      <c r="B355" s="17" t="s">
        <v>231</v>
      </c>
      <c r="C355" s="17" t="s">
        <v>481</v>
      </c>
      <c r="D355" s="20" t="s">
        <v>986</v>
      </c>
      <c r="E355" s="17" t="s">
        <v>114</v>
      </c>
      <c r="F355" s="17" t="s">
        <v>21</v>
      </c>
      <c r="G355" s="17" t="s">
        <v>1195</v>
      </c>
      <c r="H355" s="17">
        <v>1970</v>
      </c>
      <c r="I355" s="17" t="s">
        <v>1892</v>
      </c>
      <c r="J355" s="20" t="s">
        <v>1947</v>
      </c>
      <c r="K355" s="17" t="s">
        <v>1973</v>
      </c>
      <c r="L355" s="20" t="s">
        <v>1866</v>
      </c>
      <c r="M355" s="22">
        <v>43742</v>
      </c>
      <c r="N355" s="22">
        <v>37484</v>
      </c>
      <c r="P355" s="20" t="s">
        <v>990</v>
      </c>
    </row>
    <row r="356" spans="1:16" s="17" customFormat="1" ht="27" x14ac:dyDescent="0.25">
      <c r="A356" s="26" t="s">
        <v>1919</v>
      </c>
      <c r="B356" s="17" t="s">
        <v>231</v>
      </c>
      <c r="C356" s="17" t="s">
        <v>481</v>
      </c>
      <c r="D356" s="20" t="s">
        <v>986</v>
      </c>
      <c r="E356" s="17" t="s">
        <v>114</v>
      </c>
      <c r="F356" s="17" t="s">
        <v>21</v>
      </c>
      <c r="G356" s="17" t="s">
        <v>1195</v>
      </c>
      <c r="H356" s="17">
        <v>1970</v>
      </c>
      <c r="I356" s="17" t="s">
        <v>1974</v>
      </c>
      <c r="J356" s="20" t="s">
        <v>1983</v>
      </c>
      <c r="K356" s="17" t="s">
        <v>1979</v>
      </c>
      <c r="L356" s="20" t="s">
        <v>1866</v>
      </c>
      <c r="M356" s="22">
        <v>43742</v>
      </c>
      <c r="N356" s="22">
        <v>37484</v>
      </c>
      <c r="P356" s="20" t="s">
        <v>990</v>
      </c>
    </row>
    <row r="357" spans="1:16" s="17" customFormat="1" ht="27" x14ac:dyDescent="0.25">
      <c r="A357" s="26" t="s">
        <v>1920</v>
      </c>
      <c r="B357" s="17" t="s">
        <v>231</v>
      </c>
      <c r="C357" s="17" t="s">
        <v>481</v>
      </c>
      <c r="D357" s="20" t="s">
        <v>986</v>
      </c>
      <c r="E357" s="17" t="s">
        <v>114</v>
      </c>
      <c r="F357" s="17" t="s">
        <v>21</v>
      </c>
      <c r="G357" s="17" t="s">
        <v>1195</v>
      </c>
      <c r="H357" s="17">
        <v>1970</v>
      </c>
      <c r="I357" s="17" t="s">
        <v>1975</v>
      </c>
      <c r="J357" s="20" t="s">
        <v>1984</v>
      </c>
      <c r="K357" s="17" t="s">
        <v>1980</v>
      </c>
      <c r="L357" s="20" t="s">
        <v>1866</v>
      </c>
      <c r="M357" s="22">
        <v>43742</v>
      </c>
      <c r="N357" s="22">
        <v>37484</v>
      </c>
      <c r="P357" s="20" t="s">
        <v>990</v>
      </c>
    </row>
    <row r="358" spans="1:16" s="17" customFormat="1" ht="27" x14ac:dyDescent="0.25">
      <c r="A358" s="26" t="s">
        <v>1921</v>
      </c>
      <c r="B358" s="17" t="s">
        <v>231</v>
      </c>
      <c r="C358" s="17" t="s">
        <v>481</v>
      </c>
      <c r="D358" s="20" t="s">
        <v>986</v>
      </c>
      <c r="E358" s="17" t="s">
        <v>114</v>
      </c>
      <c r="F358" s="17" t="s">
        <v>21</v>
      </c>
      <c r="G358" s="17" t="s">
        <v>1195</v>
      </c>
      <c r="H358" s="17">
        <v>1970</v>
      </c>
      <c r="I358" s="17" t="s">
        <v>1976</v>
      </c>
      <c r="J358" s="20" t="s">
        <v>1985</v>
      </c>
      <c r="K358" s="17" t="s">
        <v>1981</v>
      </c>
      <c r="L358" s="20" t="s">
        <v>1866</v>
      </c>
      <c r="M358" s="22">
        <v>43742</v>
      </c>
      <c r="N358" s="22">
        <v>37484</v>
      </c>
      <c r="P358" s="20" t="s">
        <v>990</v>
      </c>
    </row>
    <row r="359" spans="1:16" s="17" customFormat="1" ht="27" x14ac:dyDescent="0.25">
      <c r="A359" s="26" t="s">
        <v>1978</v>
      </c>
      <c r="B359" s="17" t="s">
        <v>231</v>
      </c>
      <c r="C359" s="17" t="s">
        <v>481</v>
      </c>
      <c r="D359" s="20" t="s">
        <v>986</v>
      </c>
      <c r="E359" s="17" t="s">
        <v>114</v>
      </c>
      <c r="F359" s="17" t="s">
        <v>21</v>
      </c>
      <c r="G359" s="17" t="s">
        <v>1195</v>
      </c>
      <c r="H359" s="17">
        <v>1970</v>
      </c>
      <c r="I359" s="17" t="s">
        <v>1977</v>
      </c>
      <c r="J359" s="20" t="s">
        <v>1986</v>
      </c>
      <c r="K359" s="17" t="s">
        <v>1982</v>
      </c>
      <c r="L359" s="20" t="s">
        <v>1866</v>
      </c>
      <c r="M359" s="22">
        <v>43742</v>
      </c>
      <c r="N359" s="22">
        <v>37484</v>
      </c>
      <c r="P359" s="20" t="s">
        <v>990</v>
      </c>
    </row>
    <row r="360" spans="1:16" s="17" customFormat="1" ht="27" x14ac:dyDescent="0.25">
      <c r="A360" s="26" t="s">
        <v>2208</v>
      </c>
      <c r="B360" s="17" t="s">
        <v>231</v>
      </c>
      <c r="C360" s="17" t="s">
        <v>481</v>
      </c>
      <c r="D360" s="20" t="s">
        <v>986</v>
      </c>
      <c r="E360" s="17" t="s">
        <v>114</v>
      </c>
      <c r="F360" s="17" t="s">
        <v>21</v>
      </c>
      <c r="G360" s="17" t="s">
        <v>2216</v>
      </c>
      <c r="H360" s="17">
        <v>1970</v>
      </c>
      <c r="I360" s="17" t="s">
        <v>2212</v>
      </c>
      <c r="J360" s="20" t="s">
        <v>2217</v>
      </c>
      <c r="K360" s="17" t="s">
        <v>2221</v>
      </c>
      <c r="L360" s="20" t="s">
        <v>1866</v>
      </c>
      <c r="M360" s="22">
        <v>43742</v>
      </c>
      <c r="N360" s="22">
        <v>37484</v>
      </c>
      <c r="P360" s="20" t="s">
        <v>990</v>
      </c>
    </row>
    <row r="361" spans="1:16" s="17" customFormat="1" ht="27" x14ac:dyDescent="0.25">
      <c r="A361" s="26" t="s">
        <v>2209</v>
      </c>
      <c r="B361" s="17" t="s">
        <v>231</v>
      </c>
      <c r="C361" s="17" t="s">
        <v>481</v>
      </c>
      <c r="D361" s="20" t="s">
        <v>986</v>
      </c>
      <c r="E361" s="17" t="s">
        <v>114</v>
      </c>
      <c r="F361" s="17" t="s">
        <v>21</v>
      </c>
      <c r="G361" s="17" t="s">
        <v>2216</v>
      </c>
      <c r="H361" s="17">
        <v>1970</v>
      </c>
      <c r="I361" s="17" t="s">
        <v>2213</v>
      </c>
      <c r="J361" s="20" t="s">
        <v>2218</v>
      </c>
      <c r="K361" s="17" t="s">
        <v>2222</v>
      </c>
      <c r="L361" s="20" t="s">
        <v>1866</v>
      </c>
      <c r="M361" s="22">
        <v>43742</v>
      </c>
      <c r="N361" s="22">
        <v>37484</v>
      </c>
      <c r="P361" s="20" t="s">
        <v>990</v>
      </c>
    </row>
    <row r="362" spans="1:16" s="17" customFormat="1" ht="27" x14ac:dyDescent="0.25">
      <c r="A362" s="26" t="s">
        <v>2210</v>
      </c>
      <c r="B362" s="17" t="s">
        <v>231</v>
      </c>
      <c r="C362" s="17" t="s">
        <v>481</v>
      </c>
      <c r="D362" s="20" t="s">
        <v>986</v>
      </c>
      <c r="E362" s="17" t="s">
        <v>114</v>
      </c>
      <c r="F362" s="17" t="s">
        <v>21</v>
      </c>
      <c r="G362" s="17" t="s">
        <v>2216</v>
      </c>
      <c r="H362" s="17">
        <v>1970</v>
      </c>
      <c r="I362" s="17" t="s">
        <v>2214</v>
      </c>
      <c r="J362" s="20" t="s">
        <v>2219</v>
      </c>
      <c r="K362" s="17" t="s">
        <v>2223</v>
      </c>
      <c r="L362" s="20" t="s">
        <v>1866</v>
      </c>
      <c r="M362" s="22">
        <v>43742</v>
      </c>
      <c r="N362" s="22">
        <v>37484</v>
      </c>
      <c r="P362" s="20" t="s">
        <v>990</v>
      </c>
    </row>
    <row r="363" spans="1:16" s="17" customFormat="1" ht="27" x14ac:dyDescent="0.25">
      <c r="A363" s="26" t="s">
        <v>2211</v>
      </c>
      <c r="B363" s="17" t="s">
        <v>231</v>
      </c>
      <c r="C363" s="17" t="s">
        <v>481</v>
      </c>
      <c r="D363" s="20" t="s">
        <v>986</v>
      </c>
      <c r="E363" s="17" t="s">
        <v>114</v>
      </c>
      <c r="F363" s="17" t="s">
        <v>21</v>
      </c>
      <c r="G363" s="17" t="s">
        <v>2216</v>
      </c>
      <c r="H363" s="17">
        <v>1970</v>
      </c>
      <c r="I363" s="17" t="s">
        <v>2215</v>
      </c>
      <c r="J363" s="20" t="s">
        <v>2220</v>
      </c>
      <c r="K363" s="17" t="s">
        <v>2224</v>
      </c>
      <c r="L363" s="20" t="s">
        <v>1866</v>
      </c>
      <c r="M363" s="22">
        <v>43742</v>
      </c>
      <c r="N363" s="22">
        <v>37484</v>
      </c>
      <c r="P363" s="20" t="s">
        <v>990</v>
      </c>
    </row>
    <row r="364" spans="1:16" s="17" customFormat="1" ht="27" x14ac:dyDescent="0.25">
      <c r="A364" s="26" t="s">
        <v>2243</v>
      </c>
      <c r="B364" s="17" t="s">
        <v>231</v>
      </c>
      <c r="C364" s="17" t="s">
        <v>481</v>
      </c>
      <c r="D364" s="20" t="s">
        <v>986</v>
      </c>
      <c r="E364" s="17" t="s">
        <v>114</v>
      </c>
      <c r="F364" s="17" t="s">
        <v>21</v>
      </c>
      <c r="G364" s="17" t="s">
        <v>2261</v>
      </c>
      <c r="H364" s="17">
        <v>1970</v>
      </c>
      <c r="I364" s="17" t="s">
        <v>2225</v>
      </c>
      <c r="J364" s="20" t="s">
        <v>2265</v>
      </c>
      <c r="K364" s="20" t="s">
        <v>2284</v>
      </c>
      <c r="L364" s="20" t="s">
        <v>2285</v>
      </c>
      <c r="M364" s="22">
        <v>43742</v>
      </c>
      <c r="N364" s="22">
        <v>37153</v>
      </c>
      <c r="P364" s="20" t="s">
        <v>990</v>
      </c>
    </row>
    <row r="365" spans="1:16" s="17" customFormat="1" ht="27" x14ac:dyDescent="0.25">
      <c r="A365" s="26" t="s">
        <v>2244</v>
      </c>
      <c r="B365" s="17" t="s">
        <v>231</v>
      </c>
      <c r="C365" s="17" t="s">
        <v>481</v>
      </c>
      <c r="D365" s="20" t="s">
        <v>986</v>
      </c>
      <c r="E365" s="17" t="s">
        <v>114</v>
      </c>
      <c r="F365" s="17" t="s">
        <v>21</v>
      </c>
      <c r="G365" s="17" t="s">
        <v>2261</v>
      </c>
      <c r="H365" s="17">
        <v>1970</v>
      </c>
      <c r="I365" s="17" t="s">
        <v>2226</v>
      </c>
      <c r="J365" s="20" t="s">
        <v>2266</v>
      </c>
      <c r="K365" s="17" t="s">
        <v>2286</v>
      </c>
      <c r="L365" s="20" t="s">
        <v>2285</v>
      </c>
      <c r="M365" s="22">
        <v>43742</v>
      </c>
      <c r="N365" s="22">
        <v>37153</v>
      </c>
      <c r="P365" s="20" t="s">
        <v>990</v>
      </c>
    </row>
    <row r="366" spans="1:16" s="17" customFormat="1" ht="27" x14ac:dyDescent="0.25">
      <c r="A366" s="26" t="s">
        <v>2245</v>
      </c>
      <c r="B366" s="17" t="s">
        <v>231</v>
      </c>
      <c r="C366" s="17" t="s">
        <v>481</v>
      </c>
      <c r="D366" s="20" t="s">
        <v>986</v>
      </c>
      <c r="E366" s="17" t="s">
        <v>114</v>
      </c>
      <c r="F366" s="17" t="s">
        <v>21</v>
      </c>
      <c r="G366" s="17" t="s">
        <v>2261</v>
      </c>
      <c r="H366" s="17">
        <v>1970</v>
      </c>
      <c r="I366" s="17" t="s">
        <v>2227</v>
      </c>
      <c r="J366" s="20" t="s">
        <v>2267</v>
      </c>
      <c r="K366" s="17" t="s">
        <v>2287</v>
      </c>
      <c r="L366" s="20" t="s">
        <v>2285</v>
      </c>
      <c r="M366" s="22">
        <v>43742</v>
      </c>
      <c r="N366" s="22">
        <v>37153</v>
      </c>
      <c r="P366" s="20" t="s">
        <v>990</v>
      </c>
    </row>
    <row r="367" spans="1:16" s="17" customFormat="1" ht="27" x14ac:dyDescent="0.25">
      <c r="A367" s="26" t="s">
        <v>2246</v>
      </c>
      <c r="B367" s="17" t="s">
        <v>231</v>
      </c>
      <c r="C367" s="17" t="s">
        <v>481</v>
      </c>
      <c r="D367" s="20" t="s">
        <v>986</v>
      </c>
      <c r="E367" s="17" t="s">
        <v>114</v>
      </c>
      <c r="F367" s="17" t="s">
        <v>21</v>
      </c>
      <c r="G367" s="17" t="s">
        <v>2261</v>
      </c>
      <c r="H367" s="17">
        <v>1970</v>
      </c>
      <c r="I367" s="17" t="s">
        <v>2228</v>
      </c>
      <c r="J367" s="20" t="s">
        <v>2268</v>
      </c>
      <c r="K367" s="20" t="s">
        <v>2288</v>
      </c>
      <c r="L367" s="20" t="s">
        <v>2285</v>
      </c>
      <c r="M367" s="22">
        <v>43742</v>
      </c>
      <c r="N367" s="22">
        <v>37153</v>
      </c>
      <c r="P367" s="20" t="s">
        <v>990</v>
      </c>
    </row>
    <row r="368" spans="1:16" s="17" customFormat="1" ht="27" x14ac:dyDescent="0.25">
      <c r="A368" s="26" t="s">
        <v>2247</v>
      </c>
      <c r="B368" s="17" t="s">
        <v>231</v>
      </c>
      <c r="C368" s="17" t="s">
        <v>481</v>
      </c>
      <c r="D368" s="20" t="s">
        <v>986</v>
      </c>
      <c r="E368" s="17" t="s">
        <v>114</v>
      </c>
      <c r="F368" s="17" t="s">
        <v>21</v>
      </c>
      <c r="G368" s="17" t="s">
        <v>2261</v>
      </c>
      <c r="H368" s="17">
        <v>1970</v>
      </c>
      <c r="I368" s="17" t="s">
        <v>2229</v>
      </c>
      <c r="J368" s="20" t="s">
        <v>2269</v>
      </c>
      <c r="K368" s="20" t="s">
        <v>2289</v>
      </c>
      <c r="L368" s="20" t="s">
        <v>2285</v>
      </c>
      <c r="M368" s="22">
        <v>43742</v>
      </c>
      <c r="N368" s="22">
        <v>37153</v>
      </c>
      <c r="P368" s="20" t="s">
        <v>990</v>
      </c>
    </row>
    <row r="369" spans="1:16" s="17" customFormat="1" ht="27" x14ac:dyDescent="0.25">
      <c r="A369" s="26" t="s">
        <v>2248</v>
      </c>
      <c r="B369" s="17" t="s">
        <v>231</v>
      </c>
      <c r="C369" s="17" t="s">
        <v>481</v>
      </c>
      <c r="D369" s="20" t="s">
        <v>986</v>
      </c>
      <c r="E369" s="17" t="s">
        <v>114</v>
      </c>
      <c r="F369" s="17" t="s">
        <v>21</v>
      </c>
      <c r="G369" s="17" t="s">
        <v>2261</v>
      </c>
      <c r="H369" s="17">
        <v>1970</v>
      </c>
      <c r="I369" s="17" t="s">
        <v>2230</v>
      </c>
      <c r="J369" s="20" t="s">
        <v>2270</v>
      </c>
      <c r="K369" s="20" t="s">
        <v>2290</v>
      </c>
      <c r="L369" s="20" t="s">
        <v>2285</v>
      </c>
      <c r="M369" s="22">
        <v>43742</v>
      </c>
      <c r="N369" s="22">
        <v>37153</v>
      </c>
      <c r="P369" s="20" t="s">
        <v>990</v>
      </c>
    </row>
    <row r="370" spans="1:16" s="17" customFormat="1" ht="27" x14ac:dyDescent="0.25">
      <c r="A370" s="26" t="s">
        <v>2249</v>
      </c>
      <c r="B370" s="17" t="s">
        <v>231</v>
      </c>
      <c r="C370" s="17" t="s">
        <v>481</v>
      </c>
      <c r="D370" s="20" t="s">
        <v>986</v>
      </c>
      <c r="E370" s="17" t="s">
        <v>114</v>
      </c>
      <c r="F370" s="17" t="s">
        <v>21</v>
      </c>
      <c r="G370" s="17" t="s">
        <v>2261</v>
      </c>
      <c r="H370" s="17">
        <v>1970</v>
      </c>
      <c r="I370" s="17" t="s">
        <v>2231</v>
      </c>
      <c r="J370" s="20" t="s">
        <v>2271</v>
      </c>
      <c r="K370" s="20" t="s">
        <v>2291</v>
      </c>
      <c r="L370" s="20" t="s">
        <v>2285</v>
      </c>
      <c r="M370" s="22">
        <v>43742</v>
      </c>
      <c r="N370" s="22">
        <v>37153</v>
      </c>
      <c r="P370" s="20" t="s">
        <v>990</v>
      </c>
    </row>
    <row r="371" spans="1:16" s="17" customFormat="1" ht="27" x14ac:dyDescent="0.25">
      <c r="A371" s="26" t="s">
        <v>2250</v>
      </c>
      <c r="B371" s="17" t="s">
        <v>231</v>
      </c>
      <c r="C371" s="17" t="s">
        <v>481</v>
      </c>
      <c r="D371" s="20" t="s">
        <v>986</v>
      </c>
      <c r="E371" s="17" t="s">
        <v>114</v>
      </c>
      <c r="F371" s="17" t="s">
        <v>21</v>
      </c>
      <c r="G371" s="17" t="s">
        <v>2261</v>
      </c>
      <c r="H371" s="17">
        <v>1970</v>
      </c>
      <c r="I371" s="17" t="s">
        <v>2232</v>
      </c>
      <c r="J371" s="20" t="s">
        <v>2272</v>
      </c>
      <c r="K371" s="20" t="s">
        <v>2292</v>
      </c>
      <c r="L371" s="20" t="s">
        <v>2285</v>
      </c>
      <c r="M371" s="22">
        <v>43742</v>
      </c>
      <c r="N371" s="22">
        <v>37153</v>
      </c>
      <c r="P371" s="20" t="s">
        <v>990</v>
      </c>
    </row>
    <row r="372" spans="1:16" s="17" customFormat="1" ht="27" x14ac:dyDescent="0.25">
      <c r="A372" s="26" t="s">
        <v>2251</v>
      </c>
      <c r="B372" s="17" t="s">
        <v>231</v>
      </c>
      <c r="C372" s="17" t="s">
        <v>481</v>
      </c>
      <c r="D372" s="20" t="s">
        <v>986</v>
      </c>
      <c r="E372" s="17" t="s">
        <v>114</v>
      </c>
      <c r="F372" s="17" t="s">
        <v>21</v>
      </c>
      <c r="G372" s="17" t="s">
        <v>2261</v>
      </c>
      <c r="H372" s="17">
        <v>1970</v>
      </c>
      <c r="I372" s="17" t="s">
        <v>2263</v>
      </c>
      <c r="J372" s="20" t="s">
        <v>2273</v>
      </c>
      <c r="K372" s="20" t="s">
        <v>2293</v>
      </c>
      <c r="L372" s="20" t="s">
        <v>2285</v>
      </c>
      <c r="M372" s="22">
        <v>43742</v>
      </c>
      <c r="N372" s="22">
        <v>37153</v>
      </c>
      <c r="P372" s="20" t="s">
        <v>990</v>
      </c>
    </row>
    <row r="373" spans="1:16" s="17" customFormat="1" ht="27" x14ac:dyDescent="0.25">
      <c r="A373" s="26" t="s">
        <v>2252</v>
      </c>
      <c r="B373" s="17" t="s">
        <v>231</v>
      </c>
      <c r="C373" s="17" t="s">
        <v>481</v>
      </c>
      <c r="D373" s="20" t="s">
        <v>986</v>
      </c>
      <c r="E373" s="17" t="s">
        <v>114</v>
      </c>
      <c r="F373" s="17" t="s">
        <v>21</v>
      </c>
      <c r="G373" s="17" t="s">
        <v>2261</v>
      </c>
      <c r="H373" s="17">
        <v>1970</v>
      </c>
      <c r="I373" s="17" t="s">
        <v>2233</v>
      </c>
      <c r="J373" s="20" t="s">
        <v>2274</v>
      </c>
      <c r="K373" s="20" t="s">
        <v>2294</v>
      </c>
      <c r="L373" s="20" t="s">
        <v>2285</v>
      </c>
      <c r="M373" s="22">
        <v>43742</v>
      </c>
      <c r="N373" s="22">
        <v>37153</v>
      </c>
      <c r="P373" s="20" t="s">
        <v>990</v>
      </c>
    </row>
    <row r="374" spans="1:16" s="17" customFormat="1" ht="27" x14ac:dyDescent="0.25">
      <c r="A374" s="26" t="s">
        <v>2253</v>
      </c>
      <c r="B374" s="17" t="s">
        <v>231</v>
      </c>
      <c r="C374" s="17" t="s">
        <v>481</v>
      </c>
      <c r="D374" s="20" t="s">
        <v>986</v>
      </c>
      <c r="E374" s="17" t="s">
        <v>114</v>
      </c>
      <c r="F374" s="17" t="s">
        <v>21</v>
      </c>
      <c r="G374" s="17" t="s">
        <v>2261</v>
      </c>
      <c r="H374" s="17">
        <v>1970</v>
      </c>
      <c r="I374" s="17" t="s">
        <v>2234</v>
      </c>
      <c r="J374" s="20" t="s">
        <v>2275</v>
      </c>
      <c r="K374" s="20" t="s">
        <v>2295</v>
      </c>
      <c r="L374" s="20" t="s">
        <v>2285</v>
      </c>
      <c r="M374" s="22">
        <v>43742</v>
      </c>
      <c r="N374" s="22">
        <v>37153</v>
      </c>
      <c r="P374" s="20" t="s">
        <v>990</v>
      </c>
    </row>
    <row r="375" spans="1:16" s="17" customFormat="1" ht="27" x14ac:dyDescent="0.25">
      <c r="A375" s="26" t="s">
        <v>2254</v>
      </c>
      <c r="B375" s="17" t="s">
        <v>231</v>
      </c>
      <c r="C375" s="17" t="s">
        <v>481</v>
      </c>
      <c r="D375" s="20" t="s">
        <v>986</v>
      </c>
      <c r="E375" s="17" t="s">
        <v>114</v>
      </c>
      <c r="F375" s="17" t="s">
        <v>21</v>
      </c>
      <c r="G375" s="17" t="s">
        <v>2261</v>
      </c>
      <c r="H375" s="17">
        <v>1970</v>
      </c>
      <c r="I375" s="17" t="s">
        <v>2235</v>
      </c>
      <c r="J375" s="20" t="s">
        <v>2276</v>
      </c>
      <c r="K375" s="20" t="s">
        <v>2296</v>
      </c>
      <c r="L375" s="20" t="s">
        <v>2285</v>
      </c>
      <c r="M375" s="22">
        <v>43742</v>
      </c>
      <c r="N375" s="22">
        <v>37153</v>
      </c>
      <c r="P375" s="20" t="s">
        <v>990</v>
      </c>
    </row>
    <row r="376" spans="1:16" s="17" customFormat="1" ht="27" x14ac:dyDescent="0.25">
      <c r="A376" s="26" t="s">
        <v>2255</v>
      </c>
      <c r="B376" s="17" t="s">
        <v>231</v>
      </c>
      <c r="C376" s="17" t="s">
        <v>481</v>
      </c>
      <c r="D376" s="20" t="s">
        <v>986</v>
      </c>
      <c r="E376" s="17" t="s">
        <v>114</v>
      </c>
      <c r="F376" s="17" t="s">
        <v>21</v>
      </c>
      <c r="G376" s="17" t="s">
        <v>2261</v>
      </c>
      <c r="H376" s="17">
        <v>1970</v>
      </c>
      <c r="I376" s="17" t="s">
        <v>2236</v>
      </c>
      <c r="J376" s="20" t="s">
        <v>2277</v>
      </c>
      <c r="K376" s="20" t="s">
        <v>2297</v>
      </c>
      <c r="L376" s="20" t="s">
        <v>2285</v>
      </c>
      <c r="M376" s="22">
        <v>43742</v>
      </c>
      <c r="N376" s="22">
        <v>37153</v>
      </c>
      <c r="P376" s="20" t="s">
        <v>990</v>
      </c>
    </row>
    <row r="377" spans="1:16" s="17" customFormat="1" ht="27" x14ac:dyDescent="0.25">
      <c r="A377" s="26" t="s">
        <v>2256</v>
      </c>
      <c r="B377" s="17" t="s">
        <v>231</v>
      </c>
      <c r="C377" s="17" t="s">
        <v>481</v>
      </c>
      <c r="D377" s="20" t="s">
        <v>986</v>
      </c>
      <c r="E377" s="17" t="s">
        <v>114</v>
      </c>
      <c r="F377" s="17" t="s">
        <v>21</v>
      </c>
      <c r="G377" s="17" t="s">
        <v>2261</v>
      </c>
      <c r="H377" s="17">
        <v>1970</v>
      </c>
      <c r="I377" s="17" t="s">
        <v>2237</v>
      </c>
      <c r="J377" s="20" t="s">
        <v>2278</v>
      </c>
      <c r="K377" s="20" t="s">
        <v>2298</v>
      </c>
      <c r="L377" s="20" t="s">
        <v>2285</v>
      </c>
      <c r="M377" s="22">
        <v>43742</v>
      </c>
      <c r="N377" s="22">
        <v>37153</v>
      </c>
      <c r="P377" s="20" t="s">
        <v>990</v>
      </c>
    </row>
    <row r="378" spans="1:16" s="17" customFormat="1" ht="27" x14ac:dyDescent="0.25">
      <c r="A378" s="26" t="s">
        <v>2257</v>
      </c>
      <c r="B378" s="17" t="s">
        <v>231</v>
      </c>
      <c r="C378" s="17" t="s">
        <v>481</v>
      </c>
      <c r="D378" s="20" t="s">
        <v>986</v>
      </c>
      <c r="E378" s="17" t="s">
        <v>114</v>
      </c>
      <c r="F378" s="17" t="s">
        <v>21</v>
      </c>
      <c r="G378" s="17" t="s">
        <v>2261</v>
      </c>
      <c r="H378" s="17">
        <v>1970</v>
      </c>
      <c r="I378" s="17" t="s">
        <v>2238</v>
      </c>
      <c r="J378" s="20" t="s">
        <v>2279</v>
      </c>
      <c r="K378" s="20" t="s">
        <v>2299</v>
      </c>
      <c r="L378" s="20" t="s">
        <v>2285</v>
      </c>
      <c r="M378" s="22">
        <v>43742</v>
      </c>
      <c r="N378" s="22">
        <v>37153</v>
      </c>
      <c r="P378" s="20" t="s">
        <v>990</v>
      </c>
    </row>
    <row r="379" spans="1:16" s="17" customFormat="1" ht="27" x14ac:dyDescent="0.25">
      <c r="A379" s="26" t="s">
        <v>2258</v>
      </c>
      <c r="B379" s="17" t="s">
        <v>231</v>
      </c>
      <c r="C379" s="17" t="s">
        <v>481</v>
      </c>
      <c r="D379" s="20" t="s">
        <v>986</v>
      </c>
      <c r="E379" s="17" t="s">
        <v>114</v>
      </c>
      <c r="F379" s="17" t="s">
        <v>21</v>
      </c>
      <c r="G379" s="17" t="s">
        <v>2261</v>
      </c>
      <c r="H379" s="17">
        <v>1970</v>
      </c>
      <c r="I379" s="17" t="s">
        <v>2239</v>
      </c>
      <c r="J379" s="20" t="s">
        <v>2280</v>
      </c>
      <c r="K379" s="20" t="s">
        <v>2300</v>
      </c>
      <c r="L379" s="20" t="s">
        <v>2285</v>
      </c>
      <c r="M379" s="22">
        <v>43742</v>
      </c>
      <c r="N379" s="22">
        <v>37153</v>
      </c>
      <c r="P379" s="20" t="s">
        <v>990</v>
      </c>
    </row>
    <row r="380" spans="1:16" s="17" customFormat="1" ht="27" x14ac:dyDescent="0.25">
      <c r="A380" s="26" t="s">
        <v>2259</v>
      </c>
      <c r="B380" s="17" t="s">
        <v>231</v>
      </c>
      <c r="C380" s="17" t="s">
        <v>481</v>
      </c>
      <c r="D380" s="20" t="s">
        <v>986</v>
      </c>
      <c r="E380" s="17" t="s">
        <v>114</v>
      </c>
      <c r="F380" s="17" t="s">
        <v>21</v>
      </c>
      <c r="G380" s="17" t="s">
        <v>2261</v>
      </c>
      <c r="H380" s="17">
        <v>1970</v>
      </c>
      <c r="I380" s="17" t="s">
        <v>2240</v>
      </c>
      <c r="J380" s="20" t="s">
        <v>2281</v>
      </c>
      <c r="K380" s="20" t="s">
        <v>2301</v>
      </c>
      <c r="L380" s="20" t="s">
        <v>2285</v>
      </c>
      <c r="M380" s="22">
        <v>43742</v>
      </c>
      <c r="N380" s="22">
        <v>37153</v>
      </c>
      <c r="P380" s="20" t="s">
        <v>990</v>
      </c>
    </row>
    <row r="381" spans="1:16" s="17" customFormat="1" ht="27" x14ac:dyDescent="0.25">
      <c r="A381" s="26" t="s">
        <v>2260</v>
      </c>
      <c r="B381" s="17" t="s">
        <v>231</v>
      </c>
      <c r="C381" s="17" t="s">
        <v>481</v>
      </c>
      <c r="D381" s="20" t="s">
        <v>986</v>
      </c>
      <c r="E381" s="17" t="s">
        <v>114</v>
      </c>
      <c r="F381" s="17" t="s">
        <v>21</v>
      </c>
      <c r="G381" s="17" t="s">
        <v>2261</v>
      </c>
      <c r="H381" s="17">
        <v>1970</v>
      </c>
      <c r="I381" s="17" t="s">
        <v>2241</v>
      </c>
      <c r="J381" s="20" t="s">
        <v>2282</v>
      </c>
      <c r="K381" s="20" t="s">
        <v>2302</v>
      </c>
      <c r="L381" s="20" t="s">
        <v>2285</v>
      </c>
      <c r="M381" s="22">
        <v>43742</v>
      </c>
      <c r="N381" s="22">
        <v>37153</v>
      </c>
      <c r="P381" s="20" t="s">
        <v>990</v>
      </c>
    </row>
    <row r="382" spans="1:16" s="17" customFormat="1" ht="27" x14ac:dyDescent="0.25">
      <c r="A382" s="26" t="s">
        <v>2264</v>
      </c>
      <c r="B382" s="17" t="s">
        <v>231</v>
      </c>
      <c r="C382" s="17" t="s">
        <v>481</v>
      </c>
      <c r="D382" s="20" t="s">
        <v>986</v>
      </c>
      <c r="E382" s="17" t="s">
        <v>114</v>
      </c>
      <c r="F382" s="17" t="s">
        <v>21</v>
      </c>
      <c r="G382" s="17" t="s">
        <v>2261</v>
      </c>
      <c r="H382" s="17">
        <v>1970</v>
      </c>
      <c r="I382" s="17" t="s">
        <v>2242</v>
      </c>
      <c r="J382" s="20" t="s">
        <v>2283</v>
      </c>
      <c r="K382" s="20" t="s">
        <v>2303</v>
      </c>
      <c r="L382" s="20" t="s">
        <v>2285</v>
      </c>
      <c r="M382" s="22">
        <v>43742</v>
      </c>
      <c r="N382" s="22">
        <v>37153</v>
      </c>
      <c r="P382" s="20" t="s">
        <v>990</v>
      </c>
    </row>
    <row r="383" spans="1:16" s="17" customFormat="1" ht="27" x14ac:dyDescent="0.25">
      <c r="A383" s="26" t="s">
        <v>2325</v>
      </c>
      <c r="B383" s="17" t="s">
        <v>231</v>
      </c>
      <c r="C383" s="17" t="s">
        <v>481</v>
      </c>
      <c r="D383" s="20" t="s">
        <v>986</v>
      </c>
      <c r="E383" s="17" t="s">
        <v>114</v>
      </c>
      <c r="F383" s="17" t="s">
        <v>21</v>
      </c>
      <c r="G383" s="17" t="s">
        <v>2304</v>
      </c>
      <c r="H383" s="17">
        <v>1970</v>
      </c>
      <c r="I383" s="17" t="s">
        <v>2305</v>
      </c>
      <c r="J383" s="20" t="s">
        <v>2315</v>
      </c>
      <c r="K383" s="20" t="s">
        <v>2335</v>
      </c>
      <c r="L383" s="20" t="s">
        <v>2285</v>
      </c>
      <c r="M383" s="22">
        <v>43742</v>
      </c>
      <c r="N383" s="22">
        <v>37153</v>
      </c>
      <c r="P383" s="20" t="s">
        <v>990</v>
      </c>
    </row>
    <row r="384" spans="1:16" s="17" customFormat="1" ht="27" x14ac:dyDescent="0.25">
      <c r="A384" s="26" t="s">
        <v>2326</v>
      </c>
      <c r="B384" s="17" t="s">
        <v>231</v>
      </c>
      <c r="C384" s="17" t="s">
        <v>481</v>
      </c>
      <c r="D384" s="20" t="s">
        <v>986</v>
      </c>
      <c r="E384" s="17" t="s">
        <v>114</v>
      </c>
      <c r="F384" s="17" t="s">
        <v>21</v>
      </c>
      <c r="G384" s="17" t="s">
        <v>2304</v>
      </c>
      <c r="H384" s="17">
        <v>1970</v>
      </c>
      <c r="I384" s="17" t="s">
        <v>2306</v>
      </c>
      <c r="J384" s="20" t="s">
        <v>2316</v>
      </c>
      <c r="K384" s="20" t="s">
        <v>2336</v>
      </c>
      <c r="L384" s="20" t="s">
        <v>2285</v>
      </c>
      <c r="M384" s="22">
        <v>43742</v>
      </c>
      <c r="N384" s="22">
        <v>37153</v>
      </c>
      <c r="P384" s="20" t="s">
        <v>990</v>
      </c>
    </row>
    <row r="385" spans="1:16" s="17" customFormat="1" ht="27" x14ac:dyDescent="0.25">
      <c r="A385" s="26" t="s">
        <v>2327</v>
      </c>
      <c r="B385" s="17" t="s">
        <v>231</v>
      </c>
      <c r="C385" s="17" t="s">
        <v>481</v>
      </c>
      <c r="D385" s="20" t="s">
        <v>986</v>
      </c>
      <c r="E385" s="17" t="s">
        <v>114</v>
      </c>
      <c r="F385" s="17" t="s">
        <v>21</v>
      </c>
      <c r="G385" s="17" t="s">
        <v>2304</v>
      </c>
      <c r="H385" s="17">
        <v>1970</v>
      </c>
      <c r="I385" s="17" t="s">
        <v>2307</v>
      </c>
      <c r="J385" s="20" t="s">
        <v>2317</v>
      </c>
      <c r="K385" s="20" t="s">
        <v>2337</v>
      </c>
      <c r="L385" s="20" t="s">
        <v>2285</v>
      </c>
      <c r="M385" s="22">
        <v>43742</v>
      </c>
      <c r="N385" s="22">
        <v>37153</v>
      </c>
      <c r="P385" s="20" t="s">
        <v>990</v>
      </c>
    </row>
    <row r="386" spans="1:16" s="17" customFormat="1" ht="27" x14ac:dyDescent="0.25">
      <c r="A386" s="26" t="s">
        <v>2328</v>
      </c>
      <c r="B386" s="17" t="s">
        <v>231</v>
      </c>
      <c r="C386" s="17" t="s">
        <v>481</v>
      </c>
      <c r="D386" s="20" t="s">
        <v>986</v>
      </c>
      <c r="E386" s="17" t="s">
        <v>114</v>
      </c>
      <c r="F386" s="17" t="s">
        <v>21</v>
      </c>
      <c r="G386" s="17" t="s">
        <v>2304</v>
      </c>
      <c r="H386" s="17">
        <v>1970</v>
      </c>
      <c r="I386" s="17" t="s">
        <v>2308</v>
      </c>
      <c r="J386" s="20" t="s">
        <v>2318</v>
      </c>
      <c r="K386" s="20" t="s">
        <v>2338</v>
      </c>
      <c r="L386" s="20" t="s">
        <v>2285</v>
      </c>
      <c r="M386" s="22">
        <v>43742</v>
      </c>
      <c r="N386" s="22">
        <v>37153</v>
      </c>
      <c r="P386" s="20" t="s">
        <v>990</v>
      </c>
    </row>
    <row r="387" spans="1:16" s="17" customFormat="1" ht="27" x14ac:dyDescent="0.25">
      <c r="A387" s="26" t="s">
        <v>2329</v>
      </c>
      <c r="B387" s="17" t="s">
        <v>231</v>
      </c>
      <c r="C387" s="17" t="s">
        <v>481</v>
      </c>
      <c r="D387" s="20" t="s">
        <v>986</v>
      </c>
      <c r="E387" s="17" t="s">
        <v>114</v>
      </c>
      <c r="F387" s="17" t="s">
        <v>21</v>
      </c>
      <c r="G387" s="17" t="s">
        <v>2304</v>
      </c>
      <c r="H387" s="17">
        <v>1970</v>
      </c>
      <c r="I387" s="17" t="s">
        <v>2309</v>
      </c>
      <c r="J387" s="20" t="s">
        <v>2319</v>
      </c>
      <c r="K387" s="20" t="s">
        <v>2339</v>
      </c>
      <c r="L387" s="20" t="s">
        <v>2285</v>
      </c>
      <c r="M387" s="22">
        <v>43742</v>
      </c>
      <c r="N387" s="22">
        <v>37153</v>
      </c>
      <c r="P387" s="20" t="s">
        <v>990</v>
      </c>
    </row>
    <row r="388" spans="1:16" s="17" customFormat="1" ht="27" x14ac:dyDescent="0.25">
      <c r="A388" s="26" t="s">
        <v>2330</v>
      </c>
      <c r="B388" s="17" t="s">
        <v>231</v>
      </c>
      <c r="C388" s="17" t="s">
        <v>481</v>
      </c>
      <c r="D388" s="20" t="s">
        <v>986</v>
      </c>
      <c r="E388" s="17" t="s">
        <v>114</v>
      </c>
      <c r="F388" s="17" t="s">
        <v>21</v>
      </c>
      <c r="G388" s="17" t="s">
        <v>2304</v>
      </c>
      <c r="H388" s="17">
        <v>1970</v>
      </c>
      <c r="I388" s="17" t="s">
        <v>2310</v>
      </c>
      <c r="J388" s="20" t="s">
        <v>2320</v>
      </c>
      <c r="K388" s="20" t="s">
        <v>2340</v>
      </c>
      <c r="L388" s="20" t="s">
        <v>2285</v>
      </c>
      <c r="M388" s="22">
        <v>43742</v>
      </c>
      <c r="N388" s="22">
        <v>37153</v>
      </c>
      <c r="P388" s="20" t="s">
        <v>990</v>
      </c>
    </row>
    <row r="389" spans="1:16" s="17" customFormat="1" ht="27" x14ac:dyDescent="0.25">
      <c r="A389" s="26" t="s">
        <v>2331</v>
      </c>
      <c r="B389" s="17" t="s">
        <v>231</v>
      </c>
      <c r="C389" s="17" t="s">
        <v>481</v>
      </c>
      <c r="D389" s="20" t="s">
        <v>986</v>
      </c>
      <c r="E389" s="17" t="s">
        <v>114</v>
      </c>
      <c r="F389" s="17" t="s">
        <v>21</v>
      </c>
      <c r="G389" s="17" t="s">
        <v>2304</v>
      </c>
      <c r="H389" s="17">
        <v>1970</v>
      </c>
      <c r="I389" s="17" t="s">
        <v>2311</v>
      </c>
      <c r="J389" s="20" t="s">
        <v>2321</v>
      </c>
      <c r="K389" s="20" t="s">
        <v>2341</v>
      </c>
      <c r="L389" s="20" t="s">
        <v>2285</v>
      </c>
      <c r="M389" s="22">
        <v>43742</v>
      </c>
      <c r="N389" s="22">
        <v>37153</v>
      </c>
      <c r="P389" s="20" t="s">
        <v>990</v>
      </c>
    </row>
    <row r="390" spans="1:16" s="17" customFormat="1" ht="27" x14ac:dyDescent="0.25">
      <c r="A390" s="26" t="s">
        <v>2332</v>
      </c>
      <c r="B390" s="17" t="s">
        <v>231</v>
      </c>
      <c r="C390" s="17" t="s">
        <v>481</v>
      </c>
      <c r="D390" s="20" t="s">
        <v>986</v>
      </c>
      <c r="E390" s="17" t="s">
        <v>114</v>
      </c>
      <c r="F390" s="17" t="s">
        <v>21</v>
      </c>
      <c r="G390" s="17" t="s">
        <v>2304</v>
      </c>
      <c r="H390" s="17">
        <v>1970</v>
      </c>
      <c r="I390" s="17" t="s">
        <v>2312</v>
      </c>
      <c r="J390" s="20" t="s">
        <v>2322</v>
      </c>
      <c r="K390" s="20" t="s">
        <v>2342</v>
      </c>
      <c r="L390" s="20" t="s">
        <v>2285</v>
      </c>
      <c r="M390" s="22">
        <v>43742</v>
      </c>
      <c r="N390" s="22">
        <v>37153</v>
      </c>
      <c r="P390" s="20" t="s">
        <v>990</v>
      </c>
    </row>
    <row r="391" spans="1:16" s="17" customFormat="1" ht="27" x14ac:dyDescent="0.25">
      <c r="A391" s="26" t="s">
        <v>2333</v>
      </c>
      <c r="B391" s="17" t="s">
        <v>231</v>
      </c>
      <c r="C391" s="17" t="s">
        <v>481</v>
      </c>
      <c r="D391" s="20" t="s">
        <v>986</v>
      </c>
      <c r="E391" s="17" t="s">
        <v>114</v>
      </c>
      <c r="F391" s="17" t="s">
        <v>21</v>
      </c>
      <c r="G391" s="17" t="s">
        <v>2304</v>
      </c>
      <c r="H391" s="17">
        <v>1970</v>
      </c>
      <c r="I391" s="17" t="s">
        <v>2313</v>
      </c>
      <c r="J391" s="20" t="s">
        <v>2323</v>
      </c>
      <c r="K391" s="20" t="s">
        <v>2343</v>
      </c>
      <c r="L391" s="20" t="s">
        <v>2285</v>
      </c>
      <c r="M391" s="22">
        <v>43742</v>
      </c>
      <c r="N391" s="22">
        <v>37153</v>
      </c>
      <c r="P391" s="20" t="s">
        <v>990</v>
      </c>
    </row>
    <row r="392" spans="1:16" s="17" customFormat="1" ht="27" x14ac:dyDescent="0.25">
      <c r="A392" s="26" t="s">
        <v>2334</v>
      </c>
      <c r="B392" s="17" t="s">
        <v>231</v>
      </c>
      <c r="C392" s="17" t="s">
        <v>481</v>
      </c>
      <c r="D392" s="20" t="s">
        <v>986</v>
      </c>
      <c r="E392" s="17" t="s">
        <v>114</v>
      </c>
      <c r="F392" s="17" t="s">
        <v>21</v>
      </c>
      <c r="G392" s="17" t="s">
        <v>2304</v>
      </c>
      <c r="H392" s="17">
        <v>1970</v>
      </c>
      <c r="I392" s="17" t="s">
        <v>2314</v>
      </c>
      <c r="J392" s="20" t="s">
        <v>2324</v>
      </c>
      <c r="K392" s="20" t="s">
        <v>2344</v>
      </c>
      <c r="L392" s="20" t="s">
        <v>2285</v>
      </c>
      <c r="M392" s="22">
        <v>43742</v>
      </c>
      <c r="N392" s="22">
        <v>37153</v>
      </c>
      <c r="P392" s="20" t="s">
        <v>990</v>
      </c>
    </row>
    <row r="393" spans="1:16" s="17" customFormat="1" ht="13.5" x14ac:dyDescent="0.25">
      <c r="A393" s="26" t="s">
        <v>2346</v>
      </c>
      <c r="B393" s="17" t="s">
        <v>231</v>
      </c>
      <c r="C393" s="17" t="s">
        <v>481</v>
      </c>
      <c r="D393" s="20" t="s">
        <v>719</v>
      </c>
      <c r="E393" s="17" t="s">
        <v>3</v>
      </c>
      <c r="F393" s="17" t="s">
        <v>20</v>
      </c>
      <c r="G393" s="17" t="s">
        <v>2353</v>
      </c>
      <c r="H393" s="17">
        <v>2007</v>
      </c>
      <c r="I393" s="17" t="s">
        <v>2347</v>
      </c>
      <c r="J393" s="2" t="s">
        <v>2348</v>
      </c>
      <c r="K393" s="17" t="s">
        <v>2350</v>
      </c>
      <c r="L393" s="17" t="s">
        <v>1168</v>
      </c>
      <c r="M393" s="22">
        <v>44734</v>
      </c>
      <c r="N393" s="22">
        <v>44734</v>
      </c>
    </row>
    <row r="394" spans="1:16" s="17" customFormat="1" ht="13.5" x14ac:dyDescent="0.25">
      <c r="A394" s="26" t="s">
        <v>2357</v>
      </c>
      <c r="B394" s="17" t="s">
        <v>231</v>
      </c>
      <c r="C394" s="17" t="s">
        <v>481</v>
      </c>
      <c r="D394" s="20" t="s">
        <v>719</v>
      </c>
      <c r="E394" s="17" t="s">
        <v>3</v>
      </c>
      <c r="F394" s="17" t="s">
        <v>20</v>
      </c>
      <c r="G394" s="17" t="s">
        <v>2353</v>
      </c>
      <c r="H394" s="17">
        <v>2007</v>
      </c>
      <c r="I394" s="17" t="s">
        <v>2354</v>
      </c>
      <c r="J394" s="31" t="s">
        <v>2355</v>
      </c>
      <c r="K394" s="17" t="s">
        <v>2356</v>
      </c>
      <c r="L394" s="17" t="s">
        <v>1168</v>
      </c>
      <c r="M394" s="22">
        <v>44734</v>
      </c>
      <c r="N394" s="22">
        <v>44734</v>
      </c>
    </row>
    <row r="395" spans="1:16" s="17" customFormat="1" ht="67.5" x14ac:dyDescent="0.25">
      <c r="A395" s="26" t="s">
        <v>2359</v>
      </c>
      <c r="B395" s="17" t="s">
        <v>231</v>
      </c>
      <c r="C395" s="17" t="s">
        <v>481</v>
      </c>
      <c r="D395" s="17" t="s">
        <v>529</v>
      </c>
      <c r="E395" s="17" t="s">
        <v>456</v>
      </c>
      <c r="F395" s="17" t="s">
        <v>455</v>
      </c>
      <c r="G395" s="17" t="s">
        <v>2361</v>
      </c>
      <c r="H395" s="17">
        <v>1982</v>
      </c>
      <c r="I395" s="20" t="s">
        <v>2362</v>
      </c>
      <c r="J395" s="20" t="s">
        <v>2363</v>
      </c>
      <c r="K395" s="20" t="s">
        <v>2364</v>
      </c>
      <c r="L395" s="20" t="s">
        <v>2365</v>
      </c>
      <c r="M395" s="22">
        <v>44732</v>
      </c>
      <c r="N395" s="22">
        <v>42425</v>
      </c>
    </row>
    <row r="396" spans="1:16" s="17" customFormat="1" ht="54" x14ac:dyDescent="0.25">
      <c r="A396" s="26" t="s">
        <v>2360</v>
      </c>
      <c r="B396" s="17" t="s">
        <v>231</v>
      </c>
      <c r="C396" s="17" t="s">
        <v>481</v>
      </c>
      <c r="D396" s="17" t="s">
        <v>529</v>
      </c>
      <c r="E396" s="17" t="s">
        <v>456</v>
      </c>
      <c r="F396" s="17" t="s">
        <v>455</v>
      </c>
      <c r="G396" s="17" t="s">
        <v>2361</v>
      </c>
      <c r="H396" s="17" t="s">
        <v>474</v>
      </c>
      <c r="I396" s="17" t="s">
        <v>2368</v>
      </c>
      <c r="J396" s="20" t="s">
        <v>2366</v>
      </c>
      <c r="K396" s="20" t="s">
        <v>2367</v>
      </c>
      <c r="L396" s="17" t="s">
        <v>474</v>
      </c>
      <c r="M396" s="22">
        <v>44732</v>
      </c>
      <c r="N396" s="22">
        <v>42428</v>
      </c>
    </row>
    <row r="397" spans="1:16" s="17" customFormat="1" ht="13.5" x14ac:dyDescent="0.25">
      <c r="A397" s="26" t="s">
        <v>2374</v>
      </c>
      <c r="B397" s="17" t="s">
        <v>231</v>
      </c>
      <c r="C397" s="17" t="s">
        <v>481</v>
      </c>
      <c r="D397" s="17" t="s">
        <v>292</v>
      </c>
      <c r="E397" s="17" t="s">
        <v>37</v>
      </c>
      <c r="F397" s="17" t="s">
        <v>169</v>
      </c>
      <c r="G397" s="17" t="s">
        <v>2361</v>
      </c>
      <c r="H397" s="17" t="s">
        <v>474</v>
      </c>
      <c r="I397" s="17" t="s">
        <v>2369</v>
      </c>
      <c r="J397" s="20" t="s">
        <v>2379</v>
      </c>
      <c r="K397" s="17" t="s">
        <v>2380</v>
      </c>
      <c r="L397" s="17" t="s">
        <v>2381</v>
      </c>
      <c r="M397" s="22">
        <v>43742</v>
      </c>
      <c r="N397" s="22">
        <v>42488</v>
      </c>
    </row>
    <row r="398" spans="1:16" s="17" customFormat="1" ht="13.5" x14ac:dyDescent="0.25">
      <c r="A398" s="26" t="s">
        <v>2375</v>
      </c>
      <c r="B398" s="17" t="s">
        <v>231</v>
      </c>
      <c r="C398" s="17" t="s">
        <v>481</v>
      </c>
      <c r="D398" s="17" t="s">
        <v>292</v>
      </c>
      <c r="E398" s="17" t="s">
        <v>37</v>
      </c>
      <c r="F398" s="17" t="s">
        <v>169</v>
      </c>
      <c r="G398" s="17" t="s">
        <v>2361</v>
      </c>
      <c r="H398" s="17" t="s">
        <v>474</v>
      </c>
      <c r="I398" s="17" t="s">
        <v>2370</v>
      </c>
      <c r="J398" s="20" t="s">
        <v>2385</v>
      </c>
      <c r="K398" s="17" t="s">
        <v>2382</v>
      </c>
      <c r="L398" s="17" t="s">
        <v>2381</v>
      </c>
      <c r="M398" s="22">
        <v>43742</v>
      </c>
      <c r="N398" s="22">
        <v>42488</v>
      </c>
    </row>
    <row r="399" spans="1:16" s="17" customFormat="1" ht="13.5" x14ac:dyDescent="0.25">
      <c r="A399" s="26" t="s">
        <v>2376</v>
      </c>
      <c r="B399" s="17" t="s">
        <v>231</v>
      </c>
      <c r="C399" s="17" t="s">
        <v>481</v>
      </c>
      <c r="D399" s="17" t="s">
        <v>292</v>
      </c>
      <c r="E399" s="17" t="s">
        <v>37</v>
      </c>
      <c r="F399" s="17" t="s">
        <v>169</v>
      </c>
      <c r="G399" s="17" t="s">
        <v>2361</v>
      </c>
      <c r="H399" s="17" t="s">
        <v>474</v>
      </c>
      <c r="I399" s="17" t="s">
        <v>2371</v>
      </c>
      <c r="J399" s="20" t="s">
        <v>2386</v>
      </c>
      <c r="K399" s="17" t="s">
        <v>2383</v>
      </c>
      <c r="L399" s="17" t="s">
        <v>2381</v>
      </c>
      <c r="M399" s="22">
        <v>43742</v>
      </c>
      <c r="N399" s="22">
        <v>42488</v>
      </c>
    </row>
    <row r="400" spans="1:16" s="17" customFormat="1" ht="13.5" x14ac:dyDescent="0.25">
      <c r="A400" s="26" t="s">
        <v>2377</v>
      </c>
      <c r="B400" s="17" t="s">
        <v>231</v>
      </c>
      <c r="C400" s="17" t="s">
        <v>481</v>
      </c>
      <c r="D400" s="17" t="s">
        <v>292</v>
      </c>
      <c r="E400" s="17" t="s">
        <v>37</v>
      </c>
      <c r="F400" s="17" t="s">
        <v>169</v>
      </c>
      <c r="G400" s="17" t="s">
        <v>2361</v>
      </c>
      <c r="H400" s="17" t="s">
        <v>474</v>
      </c>
      <c r="I400" s="17" t="s">
        <v>2372</v>
      </c>
      <c r="J400" s="20" t="s">
        <v>2387</v>
      </c>
      <c r="K400" s="17" t="s">
        <v>2384</v>
      </c>
      <c r="L400" s="17" t="s">
        <v>2381</v>
      </c>
      <c r="M400" s="22">
        <v>43742</v>
      </c>
      <c r="N400" s="22">
        <v>42488</v>
      </c>
    </row>
    <row r="401" spans="1:17" s="17" customFormat="1" ht="13.5" x14ac:dyDescent="0.25">
      <c r="A401" s="26" t="s">
        <v>2378</v>
      </c>
      <c r="B401" s="17" t="s">
        <v>231</v>
      </c>
      <c r="C401" s="17" t="s">
        <v>481</v>
      </c>
      <c r="D401" s="17" t="s">
        <v>292</v>
      </c>
      <c r="E401" s="17" t="s">
        <v>37</v>
      </c>
      <c r="F401" s="17" t="s">
        <v>169</v>
      </c>
      <c r="G401" s="17" t="s">
        <v>2361</v>
      </c>
      <c r="H401" s="17" t="s">
        <v>474</v>
      </c>
      <c r="I401" s="17" t="s">
        <v>2373</v>
      </c>
      <c r="J401" s="20" t="s">
        <v>2388</v>
      </c>
      <c r="K401" s="17" t="s">
        <v>2389</v>
      </c>
      <c r="L401" s="17" t="s">
        <v>2381</v>
      </c>
      <c r="M401" s="22">
        <v>43742</v>
      </c>
      <c r="N401" s="22">
        <v>42488</v>
      </c>
    </row>
    <row r="402" spans="1:17" s="17" customFormat="1" ht="121.5" x14ac:dyDescent="0.25">
      <c r="A402" s="26" t="s">
        <v>2394</v>
      </c>
      <c r="B402" s="17" t="s">
        <v>179</v>
      </c>
      <c r="C402" s="17" t="s">
        <v>481</v>
      </c>
      <c r="D402" s="20" t="s">
        <v>292</v>
      </c>
      <c r="E402" s="17" t="s">
        <v>37</v>
      </c>
      <c r="F402" s="17" t="s">
        <v>169</v>
      </c>
      <c r="G402" s="17" t="s">
        <v>2361</v>
      </c>
      <c r="H402" s="17">
        <v>1991</v>
      </c>
      <c r="I402" s="20" t="s">
        <v>2393</v>
      </c>
      <c r="J402" s="20" t="s">
        <v>2392</v>
      </c>
      <c r="K402" s="20" t="s">
        <v>2390</v>
      </c>
      <c r="L402" s="17" t="s">
        <v>2391</v>
      </c>
      <c r="M402" s="22">
        <v>43742</v>
      </c>
      <c r="N402" s="22">
        <v>43742</v>
      </c>
    </row>
    <row r="403" spans="1:17" s="17" customFormat="1" ht="40.5" x14ac:dyDescent="0.25">
      <c r="A403" s="26" t="s">
        <v>2397</v>
      </c>
      <c r="B403" s="17" t="s">
        <v>231</v>
      </c>
      <c r="C403" s="17" t="s">
        <v>481</v>
      </c>
      <c r="D403" s="20" t="s">
        <v>292</v>
      </c>
      <c r="E403" s="17" t="s">
        <v>37</v>
      </c>
      <c r="F403" s="17" t="s">
        <v>169</v>
      </c>
      <c r="G403" s="17" t="s">
        <v>2361</v>
      </c>
      <c r="H403" s="17">
        <v>2012</v>
      </c>
      <c r="I403" s="17" t="s">
        <v>2395</v>
      </c>
      <c r="J403" s="20" t="s">
        <v>2396</v>
      </c>
      <c r="K403" s="20" t="s">
        <v>2398</v>
      </c>
      <c r="L403" s="17" t="s">
        <v>2399</v>
      </c>
      <c r="M403" s="22">
        <v>43742</v>
      </c>
      <c r="N403" s="22">
        <v>42471</v>
      </c>
      <c r="P403" s="20" t="s">
        <v>2400</v>
      </c>
    </row>
    <row r="404" spans="1:17" s="17" customFormat="1" ht="243" x14ac:dyDescent="0.25">
      <c r="A404" s="26" t="s">
        <v>2401</v>
      </c>
      <c r="B404" s="17" t="s">
        <v>179</v>
      </c>
      <c r="C404" s="17" t="s">
        <v>481</v>
      </c>
      <c r="D404" s="20" t="s">
        <v>292</v>
      </c>
      <c r="E404" s="17" t="s">
        <v>37</v>
      </c>
      <c r="F404" s="17" t="s">
        <v>169</v>
      </c>
      <c r="G404" s="17" t="s">
        <v>2402</v>
      </c>
      <c r="H404" s="17">
        <v>2004</v>
      </c>
      <c r="I404" s="20" t="s">
        <v>2406</v>
      </c>
      <c r="J404" s="29" t="s">
        <v>2407</v>
      </c>
      <c r="K404" s="20" t="s">
        <v>2403</v>
      </c>
      <c r="L404" s="17" t="s">
        <v>2404</v>
      </c>
      <c r="M404" s="22">
        <v>43743</v>
      </c>
      <c r="N404" s="22">
        <v>42427</v>
      </c>
      <c r="O404" s="33" t="s">
        <v>2509</v>
      </c>
      <c r="Q404" s="20" t="s">
        <v>2405</v>
      </c>
    </row>
    <row r="405" spans="1:17" s="17" customFormat="1" ht="121.5" x14ac:dyDescent="0.25">
      <c r="A405" s="26" t="s">
        <v>2409</v>
      </c>
      <c r="B405" s="17" t="s">
        <v>179</v>
      </c>
      <c r="C405" s="17" t="s">
        <v>481</v>
      </c>
      <c r="D405" s="17" t="s">
        <v>529</v>
      </c>
      <c r="E405" s="17" t="s">
        <v>456</v>
      </c>
      <c r="F405" s="17" t="s">
        <v>455</v>
      </c>
      <c r="G405" s="17">
        <v>911</v>
      </c>
      <c r="H405" s="17">
        <v>2004</v>
      </c>
      <c r="I405" s="20" t="s">
        <v>2410</v>
      </c>
      <c r="J405" s="20" t="s">
        <v>2411</v>
      </c>
      <c r="K405" s="20" t="s">
        <v>2412</v>
      </c>
      <c r="L405" s="17" t="s">
        <v>2404</v>
      </c>
      <c r="M405" s="22">
        <v>44735</v>
      </c>
      <c r="N405" s="22">
        <v>44735</v>
      </c>
      <c r="O405" s="20" t="s">
        <v>2508</v>
      </c>
      <c r="Q405" s="20" t="s">
        <v>2408</v>
      </c>
    </row>
    <row r="406" spans="1:17" s="17" customFormat="1" ht="256.5" x14ac:dyDescent="0.25">
      <c r="A406" s="26" t="s">
        <v>2413</v>
      </c>
      <c r="B406" s="17" t="s">
        <v>179</v>
      </c>
      <c r="C406" s="17" t="s">
        <v>481</v>
      </c>
      <c r="D406" s="17" t="s">
        <v>529</v>
      </c>
      <c r="E406" s="17" t="s">
        <v>456</v>
      </c>
      <c r="F406" s="17" t="s">
        <v>455</v>
      </c>
      <c r="G406" s="17">
        <v>911</v>
      </c>
      <c r="H406" s="17">
        <v>2001</v>
      </c>
      <c r="I406" s="17" t="s">
        <v>2414</v>
      </c>
      <c r="J406" s="20" t="s">
        <v>2415</v>
      </c>
      <c r="K406" s="20" t="s">
        <v>2416</v>
      </c>
      <c r="L406" s="17" t="s">
        <v>2417</v>
      </c>
      <c r="M406" s="22">
        <v>43716</v>
      </c>
      <c r="N406" s="22">
        <v>43716</v>
      </c>
    </row>
    <row r="407" spans="1:17" s="17" customFormat="1" ht="148.5" x14ac:dyDescent="0.25">
      <c r="A407" s="26" t="s">
        <v>2422</v>
      </c>
      <c r="B407" s="17" t="s">
        <v>179</v>
      </c>
      <c r="C407" s="17" t="s">
        <v>481</v>
      </c>
      <c r="D407" s="17" t="s">
        <v>529</v>
      </c>
      <c r="E407" s="17" t="s">
        <v>456</v>
      </c>
      <c r="F407" s="17" t="s">
        <v>455</v>
      </c>
      <c r="G407" s="17">
        <v>911</v>
      </c>
      <c r="H407" s="17">
        <v>2005</v>
      </c>
      <c r="I407" s="17" t="s">
        <v>2418</v>
      </c>
      <c r="J407" s="20" t="s">
        <v>2419</v>
      </c>
      <c r="K407" s="20" t="s">
        <v>2420</v>
      </c>
      <c r="L407" s="17" t="s">
        <v>2421</v>
      </c>
      <c r="M407" s="22">
        <v>43716</v>
      </c>
      <c r="N407" s="22">
        <v>43716</v>
      </c>
    </row>
    <row r="408" spans="1:17" s="17" customFormat="1" ht="81" x14ac:dyDescent="0.25">
      <c r="A408" s="26" t="s">
        <v>2432</v>
      </c>
      <c r="B408" s="17" t="s">
        <v>179</v>
      </c>
      <c r="C408" s="17" t="s">
        <v>481</v>
      </c>
      <c r="D408" s="17" t="s">
        <v>529</v>
      </c>
      <c r="E408" s="17" t="s">
        <v>456</v>
      </c>
      <c r="F408" s="17" t="s">
        <v>455</v>
      </c>
      <c r="G408" s="17">
        <v>911</v>
      </c>
      <c r="H408" s="17">
        <v>2015</v>
      </c>
      <c r="I408" s="17" t="s">
        <v>2425</v>
      </c>
      <c r="J408" s="20" t="s">
        <v>2426</v>
      </c>
      <c r="K408" s="20" t="s">
        <v>2423</v>
      </c>
      <c r="L408" s="20" t="s">
        <v>2424</v>
      </c>
      <c r="M408" s="22">
        <v>43743</v>
      </c>
      <c r="N408" s="22">
        <v>44735</v>
      </c>
    </row>
    <row r="409" spans="1:17" s="17" customFormat="1" ht="121.5" x14ac:dyDescent="0.25">
      <c r="A409" s="26" t="s">
        <v>2433</v>
      </c>
      <c r="B409" s="17" t="s">
        <v>179</v>
      </c>
      <c r="C409" s="17" t="s">
        <v>481</v>
      </c>
      <c r="D409" s="17" t="s">
        <v>529</v>
      </c>
      <c r="E409" s="17" t="s">
        <v>456</v>
      </c>
      <c r="F409" s="17" t="s">
        <v>455</v>
      </c>
      <c r="G409" s="17">
        <v>911</v>
      </c>
      <c r="H409" s="17">
        <v>2001</v>
      </c>
      <c r="I409" s="17" t="s">
        <v>2429</v>
      </c>
      <c r="J409" s="20" t="s">
        <v>2427</v>
      </c>
      <c r="K409" s="20" t="s">
        <v>2430</v>
      </c>
      <c r="L409" s="17" t="s">
        <v>2428</v>
      </c>
      <c r="M409" s="22">
        <v>43743</v>
      </c>
      <c r="N409" s="22">
        <v>42428</v>
      </c>
      <c r="O409" s="20" t="s">
        <v>2431</v>
      </c>
    </row>
    <row r="410" spans="1:17" s="17" customFormat="1" ht="121.5" x14ac:dyDescent="0.25">
      <c r="A410" s="26" t="s">
        <v>2436</v>
      </c>
      <c r="B410" s="17" t="s">
        <v>179</v>
      </c>
      <c r="C410" s="17" t="s">
        <v>481</v>
      </c>
      <c r="D410" s="17" t="s">
        <v>2437</v>
      </c>
      <c r="E410" s="17" t="s">
        <v>456</v>
      </c>
      <c r="F410" s="17" t="s">
        <v>455</v>
      </c>
      <c r="G410" s="17">
        <v>911</v>
      </c>
      <c r="H410" s="17">
        <v>2009</v>
      </c>
      <c r="I410" s="17" t="s">
        <v>2438</v>
      </c>
      <c r="J410" s="20" t="s">
        <v>2439</v>
      </c>
      <c r="K410" s="20" t="s">
        <v>2434</v>
      </c>
      <c r="L410" s="17" t="s">
        <v>2435</v>
      </c>
      <c r="M410" s="22">
        <v>43743</v>
      </c>
      <c r="N410" s="22">
        <v>43716</v>
      </c>
    </row>
    <row r="411" spans="1:17" s="17" customFormat="1" ht="135" x14ac:dyDescent="0.25">
      <c r="A411" s="26" t="s">
        <v>2441</v>
      </c>
      <c r="B411" s="17" t="s">
        <v>179</v>
      </c>
      <c r="C411" s="17" t="s">
        <v>481</v>
      </c>
      <c r="D411" s="17" t="s">
        <v>529</v>
      </c>
      <c r="E411" s="17" t="s">
        <v>456</v>
      </c>
      <c r="F411" s="17" t="s">
        <v>455</v>
      </c>
      <c r="G411" s="17">
        <v>911</v>
      </c>
      <c r="H411" s="17">
        <v>2007</v>
      </c>
      <c r="I411" s="20" t="s">
        <v>2440</v>
      </c>
      <c r="J411" s="20" t="s">
        <v>2442</v>
      </c>
      <c r="K411" s="20" t="s">
        <v>2443</v>
      </c>
      <c r="L411" s="17" t="s">
        <v>2444</v>
      </c>
      <c r="M411" s="22">
        <v>44735</v>
      </c>
      <c r="N411" s="22">
        <v>44735</v>
      </c>
      <c r="P411" s="20" t="s">
        <v>2445</v>
      </c>
    </row>
    <row r="412" spans="1:17" s="17" customFormat="1" ht="81" x14ac:dyDescent="0.25">
      <c r="A412" s="26" t="s">
        <v>2447</v>
      </c>
      <c r="B412" s="17" t="s">
        <v>179</v>
      </c>
      <c r="C412" s="17" t="s">
        <v>481</v>
      </c>
      <c r="D412" s="17" t="s">
        <v>2448</v>
      </c>
      <c r="E412" s="17" t="s">
        <v>456</v>
      </c>
      <c r="F412" s="17" t="s">
        <v>455</v>
      </c>
      <c r="G412" s="17">
        <v>911</v>
      </c>
      <c r="H412" s="17">
        <v>2001</v>
      </c>
      <c r="I412" s="20" t="s">
        <v>2450</v>
      </c>
      <c r="J412" s="20" t="s">
        <v>2446</v>
      </c>
      <c r="K412" s="20" t="s">
        <v>2449</v>
      </c>
      <c r="L412" s="17" t="s">
        <v>2452</v>
      </c>
      <c r="M412" s="22">
        <v>43743</v>
      </c>
      <c r="N412" s="22">
        <v>42426</v>
      </c>
      <c r="P412" s="20" t="s">
        <v>2451</v>
      </c>
    </row>
    <row r="413" spans="1:17" s="17" customFormat="1" ht="175.5" x14ac:dyDescent="0.25">
      <c r="A413" s="26" t="s">
        <v>2454</v>
      </c>
      <c r="B413" s="17" t="s">
        <v>179</v>
      </c>
      <c r="C413" s="17" t="s">
        <v>481</v>
      </c>
      <c r="D413" s="17" t="s">
        <v>529</v>
      </c>
      <c r="E413" s="17" t="s">
        <v>456</v>
      </c>
      <c r="F413" s="17" t="s">
        <v>455</v>
      </c>
      <c r="G413" s="17">
        <v>911</v>
      </c>
      <c r="H413" s="17">
        <v>2008</v>
      </c>
      <c r="I413" s="17" t="s">
        <v>2453</v>
      </c>
      <c r="J413" s="20" t="s">
        <v>2455</v>
      </c>
      <c r="K413" s="20" t="s">
        <v>2456</v>
      </c>
      <c r="L413" s="17" t="s">
        <v>2457</v>
      </c>
      <c r="M413" s="22">
        <v>43743</v>
      </c>
      <c r="N413" s="22">
        <v>42426</v>
      </c>
    </row>
    <row r="414" spans="1:17" s="17" customFormat="1" ht="108" x14ac:dyDescent="0.25">
      <c r="A414" s="26" t="s">
        <v>2458</v>
      </c>
      <c r="B414" s="17" t="s">
        <v>179</v>
      </c>
      <c r="C414" s="17" t="s">
        <v>481</v>
      </c>
      <c r="D414" s="17" t="s">
        <v>921</v>
      </c>
      <c r="E414" s="17" t="s">
        <v>441</v>
      </c>
      <c r="F414" s="17" t="s">
        <v>442</v>
      </c>
      <c r="G414" s="17">
        <v>911</v>
      </c>
      <c r="H414" s="17">
        <v>2001</v>
      </c>
      <c r="I414" s="17" t="s">
        <v>2463</v>
      </c>
      <c r="J414" s="20" t="s">
        <v>2459</v>
      </c>
      <c r="K414" s="20" t="s">
        <v>2460</v>
      </c>
      <c r="L414" s="17" t="s">
        <v>2462</v>
      </c>
      <c r="M414" s="22">
        <v>43716</v>
      </c>
      <c r="N414" s="22">
        <v>43716</v>
      </c>
      <c r="O414" s="21" t="s">
        <v>2461</v>
      </c>
    </row>
    <row r="415" spans="1:17" s="17" customFormat="1" ht="67.5" x14ac:dyDescent="0.25">
      <c r="A415" s="26" t="s">
        <v>2466</v>
      </c>
      <c r="B415" s="17" t="s">
        <v>179</v>
      </c>
      <c r="C415" s="17" t="s">
        <v>481</v>
      </c>
      <c r="D415" s="17" t="s">
        <v>2437</v>
      </c>
      <c r="E415" s="17" t="s">
        <v>456</v>
      </c>
      <c r="F415" s="17" t="s">
        <v>455</v>
      </c>
      <c r="G415" s="17">
        <v>911</v>
      </c>
      <c r="H415" s="17">
        <v>2019</v>
      </c>
      <c r="I415" s="17" t="s">
        <v>2464</v>
      </c>
      <c r="J415" s="32" t="s">
        <v>2465</v>
      </c>
      <c r="K415" s="20" t="s">
        <v>2468</v>
      </c>
      <c r="L415" s="17" t="s">
        <v>2467</v>
      </c>
      <c r="M415" s="22">
        <v>43723</v>
      </c>
      <c r="N415" s="22">
        <v>43723</v>
      </c>
    </row>
    <row r="416" spans="1:17" s="17" customFormat="1" ht="94.5" x14ac:dyDescent="0.25">
      <c r="A416" s="26" t="s">
        <v>2470</v>
      </c>
      <c r="B416" s="17" t="s">
        <v>179</v>
      </c>
      <c r="C416" s="17" t="s">
        <v>481</v>
      </c>
      <c r="D416" s="17" t="s">
        <v>2469</v>
      </c>
      <c r="E416" s="17" t="s">
        <v>456</v>
      </c>
      <c r="F416" s="17" t="s">
        <v>455</v>
      </c>
      <c r="G416" s="17">
        <v>911</v>
      </c>
      <c r="H416" s="17">
        <v>2012</v>
      </c>
      <c r="I416" s="17" t="s">
        <v>2471</v>
      </c>
      <c r="J416" s="20" t="s">
        <v>2472</v>
      </c>
      <c r="K416" s="20" t="s">
        <v>2474</v>
      </c>
      <c r="L416" s="17" t="s">
        <v>976</v>
      </c>
      <c r="M416" s="22">
        <v>43717</v>
      </c>
      <c r="N416" s="22">
        <v>43717</v>
      </c>
      <c r="Q416" s="20" t="s">
        <v>2473</v>
      </c>
    </row>
    <row r="417" spans="1:17" s="17" customFormat="1" ht="67.5" x14ac:dyDescent="0.25">
      <c r="A417" s="26" t="s">
        <v>2478</v>
      </c>
      <c r="B417" s="17" t="s">
        <v>179</v>
      </c>
      <c r="C417" s="17" t="s">
        <v>481</v>
      </c>
      <c r="D417" s="17" t="s">
        <v>529</v>
      </c>
      <c r="E417" s="17" t="s">
        <v>456</v>
      </c>
      <c r="F417" s="17" t="s">
        <v>455</v>
      </c>
      <c r="G417" s="17">
        <v>911</v>
      </c>
      <c r="H417" s="17">
        <v>2015</v>
      </c>
      <c r="I417" s="17" t="s">
        <v>2476</v>
      </c>
      <c r="J417" s="20" t="s">
        <v>2475</v>
      </c>
      <c r="K417" s="20" t="s">
        <v>2479</v>
      </c>
      <c r="L417" s="17" t="s">
        <v>2480</v>
      </c>
      <c r="M417" s="22">
        <v>43717</v>
      </c>
      <c r="N417" s="22">
        <v>43717</v>
      </c>
      <c r="O417" s="17" t="s">
        <v>2477</v>
      </c>
      <c r="Q417" s="20" t="s">
        <v>2481</v>
      </c>
    </row>
    <row r="418" spans="1:17" s="17" customFormat="1" ht="175.5" x14ac:dyDescent="0.25">
      <c r="A418" s="26" t="s">
        <v>2490</v>
      </c>
      <c r="B418" s="17" t="s">
        <v>179</v>
      </c>
      <c r="C418" s="17" t="s">
        <v>481</v>
      </c>
      <c r="D418" s="17" t="s">
        <v>529</v>
      </c>
      <c r="E418" s="17" t="s">
        <v>456</v>
      </c>
      <c r="F418" s="17" t="s">
        <v>455</v>
      </c>
      <c r="G418" s="17">
        <v>911</v>
      </c>
      <c r="H418" s="17">
        <v>2006</v>
      </c>
      <c r="I418" s="17" t="s">
        <v>2484</v>
      </c>
      <c r="J418" s="20" t="s">
        <v>2485</v>
      </c>
      <c r="K418" s="20" t="s">
        <v>2482</v>
      </c>
      <c r="L418" s="20" t="s">
        <v>2483</v>
      </c>
      <c r="M418" s="22">
        <v>43431</v>
      </c>
      <c r="N418" s="22">
        <v>43431</v>
      </c>
    </row>
    <row r="419" spans="1:17" s="17" customFormat="1" ht="67.5" x14ac:dyDescent="0.25">
      <c r="A419" s="26" t="s">
        <v>2491</v>
      </c>
      <c r="B419" s="17" t="s">
        <v>179</v>
      </c>
      <c r="C419" s="17" t="s">
        <v>481</v>
      </c>
      <c r="D419" s="17" t="s">
        <v>2448</v>
      </c>
      <c r="E419" s="17" t="s">
        <v>456</v>
      </c>
      <c r="F419" s="17" t="s">
        <v>455</v>
      </c>
      <c r="G419" s="17">
        <v>911</v>
      </c>
      <c r="H419" s="17">
        <v>2001</v>
      </c>
      <c r="I419" s="17" t="s">
        <v>2489</v>
      </c>
      <c r="J419" s="20" t="s">
        <v>2488</v>
      </c>
      <c r="K419" s="20" t="s">
        <v>2486</v>
      </c>
      <c r="L419" s="17" t="s">
        <v>2487</v>
      </c>
      <c r="M419" s="22">
        <v>43742</v>
      </c>
      <c r="N419" s="22">
        <v>43742</v>
      </c>
    </row>
    <row r="420" spans="1:17" s="17" customFormat="1" ht="256.5" x14ac:dyDescent="0.25">
      <c r="A420" s="26" t="s">
        <v>2495</v>
      </c>
      <c r="B420" s="17" t="s">
        <v>179</v>
      </c>
      <c r="C420" s="17" t="s">
        <v>481</v>
      </c>
      <c r="D420" s="17" t="s">
        <v>2496</v>
      </c>
      <c r="E420" s="17" t="s">
        <v>441</v>
      </c>
      <c r="F420" s="17" t="s">
        <v>442</v>
      </c>
      <c r="G420" s="17">
        <v>911</v>
      </c>
      <c r="H420" s="17">
        <v>2015</v>
      </c>
      <c r="I420" s="17" t="s">
        <v>2493</v>
      </c>
      <c r="J420" s="20" t="s">
        <v>2492</v>
      </c>
      <c r="K420" s="20" t="s">
        <v>2498</v>
      </c>
      <c r="L420" s="17" t="s">
        <v>2494</v>
      </c>
      <c r="M420" s="22">
        <v>42272</v>
      </c>
      <c r="N420" s="22">
        <v>42272</v>
      </c>
      <c r="O420" s="20" t="s">
        <v>2497</v>
      </c>
    </row>
    <row r="421" spans="1:17" s="17" customFormat="1" ht="229.5" x14ac:dyDescent="0.25">
      <c r="A421" s="26" t="s">
        <v>4325</v>
      </c>
      <c r="B421" s="17" t="s">
        <v>4315</v>
      </c>
      <c r="C421" s="17" t="s">
        <v>289</v>
      </c>
      <c r="D421" s="17" t="s">
        <v>641</v>
      </c>
      <c r="E421" s="17" t="s">
        <v>456</v>
      </c>
      <c r="F421" s="17" t="s">
        <v>455</v>
      </c>
      <c r="G421" s="17" t="s">
        <v>2499</v>
      </c>
      <c r="H421" s="17">
        <v>2014</v>
      </c>
      <c r="I421" s="20" t="s">
        <v>2501</v>
      </c>
      <c r="J421" s="20" t="s">
        <v>2502</v>
      </c>
      <c r="K421" s="20" t="s">
        <v>2507</v>
      </c>
      <c r="L421" s="17" t="s">
        <v>2503</v>
      </c>
      <c r="M421" s="22">
        <v>44735</v>
      </c>
      <c r="N421" s="22">
        <v>44735</v>
      </c>
      <c r="O421" s="20" t="s">
        <v>2505</v>
      </c>
      <c r="P421" s="20" t="s">
        <v>2504</v>
      </c>
    </row>
    <row r="422" spans="1:17" s="17" customFormat="1" ht="243" x14ac:dyDescent="0.25">
      <c r="A422" s="26" t="s">
        <v>4326</v>
      </c>
      <c r="B422" s="17" t="s">
        <v>4315</v>
      </c>
      <c r="C422" s="17" t="s">
        <v>289</v>
      </c>
      <c r="D422" s="17" t="s">
        <v>641</v>
      </c>
      <c r="E422" s="17" t="s">
        <v>456</v>
      </c>
      <c r="F422" s="17" t="s">
        <v>455</v>
      </c>
      <c r="G422" s="17" t="s">
        <v>2499</v>
      </c>
      <c r="H422" s="17">
        <v>2014</v>
      </c>
      <c r="I422" s="20" t="s">
        <v>2500</v>
      </c>
      <c r="J422" s="20"/>
      <c r="K422" s="20" t="s">
        <v>2506</v>
      </c>
      <c r="L422" s="17" t="s">
        <v>2503</v>
      </c>
      <c r="M422" s="22">
        <v>44735</v>
      </c>
      <c r="N422" s="22">
        <v>44735</v>
      </c>
      <c r="O422" s="20" t="s">
        <v>2505</v>
      </c>
      <c r="P422" s="20" t="s">
        <v>2504</v>
      </c>
    </row>
    <row r="423" spans="1:17" s="17" customFormat="1" ht="148.5" x14ac:dyDescent="0.25">
      <c r="A423" s="26" t="s">
        <v>2513</v>
      </c>
      <c r="B423" s="17" t="s">
        <v>179</v>
      </c>
      <c r="C423" s="17" t="s">
        <v>481</v>
      </c>
      <c r="D423" s="17" t="s">
        <v>529</v>
      </c>
      <c r="E423" s="17" t="s">
        <v>456</v>
      </c>
      <c r="F423" s="17" t="s">
        <v>455</v>
      </c>
      <c r="G423" s="17">
        <v>911</v>
      </c>
      <c r="H423" s="17">
        <v>2002</v>
      </c>
      <c r="I423" s="17" t="s">
        <v>2510</v>
      </c>
      <c r="J423" s="20" t="s">
        <v>2511</v>
      </c>
      <c r="K423" s="20" t="s">
        <v>2512</v>
      </c>
      <c r="L423" s="17" t="s">
        <v>2404</v>
      </c>
      <c r="M423" s="22">
        <v>43743</v>
      </c>
      <c r="N423" s="22">
        <v>43743</v>
      </c>
      <c r="O423" s="20" t="s">
        <v>2508</v>
      </c>
    </row>
    <row r="424" spans="1:17" s="17" customFormat="1" ht="108" x14ac:dyDescent="0.25">
      <c r="A424" s="26" t="s">
        <v>2516</v>
      </c>
      <c r="B424" s="17" t="s">
        <v>179</v>
      </c>
      <c r="C424" s="17" t="s">
        <v>481</v>
      </c>
      <c r="D424" s="17" t="s">
        <v>529</v>
      </c>
      <c r="E424" s="17" t="s">
        <v>456</v>
      </c>
      <c r="F424" s="17" t="s">
        <v>455</v>
      </c>
      <c r="G424" s="17">
        <v>911</v>
      </c>
      <c r="H424" s="17">
        <v>2007</v>
      </c>
      <c r="I424" s="17" t="s">
        <v>2515</v>
      </c>
      <c r="J424" s="17" t="s">
        <v>2514</v>
      </c>
      <c r="K424" s="20" t="s">
        <v>2532</v>
      </c>
      <c r="L424" s="17" t="s">
        <v>2518</v>
      </c>
      <c r="M424" s="22">
        <v>43716</v>
      </c>
      <c r="N424" s="22">
        <v>43716</v>
      </c>
    </row>
    <row r="425" spans="1:17" s="17" customFormat="1" ht="108" x14ac:dyDescent="0.25">
      <c r="A425" s="26" t="s">
        <v>2517</v>
      </c>
      <c r="B425" s="17" t="s">
        <v>179</v>
      </c>
      <c r="C425" s="17" t="s">
        <v>481</v>
      </c>
      <c r="D425" s="17" t="s">
        <v>529</v>
      </c>
      <c r="E425" s="17" t="s">
        <v>456</v>
      </c>
      <c r="F425" s="17" t="s">
        <v>455</v>
      </c>
      <c r="G425" s="17">
        <v>911</v>
      </c>
      <c r="H425" s="17">
        <v>2007</v>
      </c>
      <c r="I425" s="17" t="s">
        <v>2520</v>
      </c>
      <c r="J425" s="21" t="s">
        <v>2519</v>
      </c>
      <c r="K425" s="20" t="s">
        <v>2533</v>
      </c>
      <c r="L425" s="17" t="s">
        <v>2518</v>
      </c>
      <c r="M425" s="22">
        <v>43716</v>
      </c>
      <c r="N425" s="22">
        <v>43716</v>
      </c>
    </row>
    <row r="426" spans="1:17" s="17" customFormat="1" ht="229.5" x14ac:dyDescent="0.25">
      <c r="A426" s="26" t="s">
        <v>2526</v>
      </c>
      <c r="B426" s="17" t="s">
        <v>179</v>
      </c>
      <c r="C426" s="17" t="s">
        <v>481</v>
      </c>
      <c r="D426" s="17" t="s">
        <v>540</v>
      </c>
      <c r="E426" s="17" t="s">
        <v>456</v>
      </c>
      <c r="F426" s="17" t="s">
        <v>455</v>
      </c>
      <c r="G426" s="17">
        <v>911</v>
      </c>
      <c r="H426" s="17">
        <v>2001</v>
      </c>
      <c r="I426" s="17" t="s">
        <v>2525</v>
      </c>
      <c r="J426" s="17" t="s">
        <v>2524</v>
      </c>
      <c r="K426" s="17" t="s">
        <v>2523</v>
      </c>
      <c r="L426" s="17" t="s">
        <v>2522</v>
      </c>
      <c r="M426" s="22">
        <v>43743</v>
      </c>
      <c r="N426" s="22">
        <v>42427</v>
      </c>
      <c r="O426" s="20" t="s">
        <v>2521</v>
      </c>
      <c r="P426" s="20" t="s">
        <v>2527</v>
      </c>
    </row>
    <row r="427" spans="1:17" s="17" customFormat="1" ht="135" x14ac:dyDescent="0.25">
      <c r="A427" s="26" t="s">
        <v>2939</v>
      </c>
      <c r="B427" s="17" t="s">
        <v>268</v>
      </c>
      <c r="C427" s="17" t="s">
        <v>491</v>
      </c>
      <c r="D427" s="17" t="s">
        <v>292</v>
      </c>
      <c r="E427" s="17" t="s">
        <v>37</v>
      </c>
      <c r="F427" s="17" t="s">
        <v>169</v>
      </c>
      <c r="G427" s="17" t="s">
        <v>2549</v>
      </c>
      <c r="H427" s="17">
        <v>2002</v>
      </c>
      <c r="I427" s="17" t="s">
        <v>2544</v>
      </c>
      <c r="J427" s="20" t="s">
        <v>2545</v>
      </c>
      <c r="K427" s="20" t="s">
        <v>2546</v>
      </c>
      <c r="L427" s="17" t="s">
        <v>2548</v>
      </c>
      <c r="M427" s="22">
        <v>43629</v>
      </c>
      <c r="N427" s="22">
        <v>43629</v>
      </c>
      <c r="O427" s="20" t="s">
        <v>2547</v>
      </c>
      <c r="P427" s="20" t="s">
        <v>2560</v>
      </c>
      <c r="Q427" s="20" t="s">
        <v>2559</v>
      </c>
    </row>
    <row r="428" spans="1:17" s="17" customFormat="1" ht="121.5" x14ac:dyDescent="0.25">
      <c r="A428" s="26" t="s">
        <v>2552</v>
      </c>
      <c r="B428" s="17" t="s">
        <v>268</v>
      </c>
      <c r="C428" s="17" t="s">
        <v>491</v>
      </c>
      <c r="D428" s="17" t="s">
        <v>641</v>
      </c>
      <c r="E428" s="17" t="s">
        <v>456</v>
      </c>
      <c r="F428" s="17" t="s">
        <v>455</v>
      </c>
      <c r="G428" s="17" t="s">
        <v>2549</v>
      </c>
      <c r="H428" s="17">
        <v>2019</v>
      </c>
      <c r="I428" s="17" t="s">
        <v>2550</v>
      </c>
      <c r="J428" s="20" t="s">
        <v>2551</v>
      </c>
      <c r="K428" s="20" t="s">
        <v>2553</v>
      </c>
      <c r="L428" s="17" t="s">
        <v>2554</v>
      </c>
      <c r="M428" s="22">
        <v>44738</v>
      </c>
      <c r="N428" s="22">
        <v>44738</v>
      </c>
      <c r="O428" s="20" t="s">
        <v>2555</v>
      </c>
      <c r="Q428" s="20"/>
    </row>
    <row r="429" spans="1:17" s="17" customFormat="1" ht="256.5" x14ac:dyDescent="0.25">
      <c r="A429" s="26" t="s">
        <v>2940</v>
      </c>
      <c r="B429" s="17" t="s">
        <v>268</v>
      </c>
      <c r="C429" s="17" t="s">
        <v>491</v>
      </c>
      <c r="D429" s="17" t="s">
        <v>292</v>
      </c>
      <c r="E429" s="17" t="s">
        <v>37</v>
      </c>
      <c r="F429" s="17" t="s">
        <v>169</v>
      </c>
      <c r="G429" s="17" t="s">
        <v>2549</v>
      </c>
      <c r="H429" s="17">
        <v>2000</v>
      </c>
      <c r="I429" s="20" t="s">
        <v>2556</v>
      </c>
      <c r="J429" s="20" t="s">
        <v>2557</v>
      </c>
      <c r="K429" s="20" t="s">
        <v>2567</v>
      </c>
      <c r="L429" s="20" t="s">
        <v>2558</v>
      </c>
      <c r="M429" s="22">
        <v>44738</v>
      </c>
      <c r="N429" s="22">
        <v>44738</v>
      </c>
      <c r="O429" s="20" t="s">
        <v>2574</v>
      </c>
      <c r="P429" s="20" t="s">
        <v>2575</v>
      </c>
    </row>
    <row r="430" spans="1:17" s="17" customFormat="1" ht="175.5" x14ac:dyDescent="0.25">
      <c r="A430" s="26" t="s">
        <v>2562</v>
      </c>
      <c r="B430" s="17" t="s">
        <v>268</v>
      </c>
      <c r="C430" s="17" t="s">
        <v>491</v>
      </c>
      <c r="D430" s="17" t="s">
        <v>641</v>
      </c>
      <c r="E430" s="17" t="s">
        <v>456</v>
      </c>
      <c r="F430" s="17" t="s">
        <v>455</v>
      </c>
      <c r="G430" s="17" t="s">
        <v>2549</v>
      </c>
      <c r="H430" s="17">
        <v>2020</v>
      </c>
      <c r="I430" s="20" t="s">
        <v>2561</v>
      </c>
      <c r="J430" s="20" t="s">
        <v>2563</v>
      </c>
      <c r="K430" s="20" t="s">
        <v>2566</v>
      </c>
      <c r="L430" s="17" t="s">
        <v>2564</v>
      </c>
      <c r="M430" s="22">
        <v>44738</v>
      </c>
      <c r="N430" s="22">
        <v>44738</v>
      </c>
      <c r="O430" s="20" t="s">
        <v>2565</v>
      </c>
    </row>
    <row r="431" spans="1:17" s="17" customFormat="1" ht="175.5" x14ac:dyDescent="0.25">
      <c r="A431" s="26" t="s">
        <v>2589</v>
      </c>
      <c r="B431" s="17" t="s">
        <v>268</v>
      </c>
      <c r="C431" s="17" t="s">
        <v>491</v>
      </c>
      <c r="D431" s="17" t="s">
        <v>292</v>
      </c>
      <c r="E431" s="17" t="s">
        <v>37</v>
      </c>
      <c r="F431" s="17" t="s">
        <v>169</v>
      </c>
      <c r="G431" s="17" t="s">
        <v>2549</v>
      </c>
      <c r="H431" s="17">
        <v>2019</v>
      </c>
      <c r="I431" s="17" t="s">
        <v>2568</v>
      </c>
      <c r="J431" s="20" t="s">
        <v>2569</v>
      </c>
      <c r="K431" s="20" t="s">
        <v>2572</v>
      </c>
      <c r="L431" s="17" t="s">
        <v>10</v>
      </c>
      <c r="M431" s="22">
        <v>44738</v>
      </c>
      <c r="N431" s="22">
        <v>44738</v>
      </c>
    </row>
    <row r="432" spans="1:17" s="17" customFormat="1" ht="229.5" x14ac:dyDescent="0.25">
      <c r="A432" s="26" t="s">
        <v>2941</v>
      </c>
      <c r="B432" s="17" t="s">
        <v>268</v>
      </c>
      <c r="C432" s="17" t="s">
        <v>491</v>
      </c>
      <c r="D432" s="17" t="s">
        <v>292</v>
      </c>
      <c r="E432" s="17" t="s">
        <v>37</v>
      </c>
      <c r="F432" s="17" t="s">
        <v>169</v>
      </c>
      <c r="G432" s="17" t="s">
        <v>2549</v>
      </c>
      <c r="H432" s="17">
        <v>2019</v>
      </c>
      <c r="I432" s="17" t="s">
        <v>2571</v>
      </c>
      <c r="J432" s="20" t="s">
        <v>2570</v>
      </c>
      <c r="K432" s="20" t="s">
        <v>2573</v>
      </c>
      <c r="L432" s="17" t="s">
        <v>10</v>
      </c>
      <c r="M432" s="22">
        <v>44738</v>
      </c>
      <c r="N432" s="22">
        <v>44738</v>
      </c>
    </row>
    <row r="433" spans="1:17" s="17" customFormat="1" ht="94.5" x14ac:dyDescent="0.25">
      <c r="A433" s="26" t="s">
        <v>2581</v>
      </c>
      <c r="B433" s="17" t="s">
        <v>268</v>
      </c>
      <c r="C433" s="17" t="s">
        <v>491</v>
      </c>
      <c r="D433" s="17" t="s">
        <v>2579</v>
      </c>
      <c r="E433" s="17" t="s">
        <v>37</v>
      </c>
      <c r="F433" s="17" t="s">
        <v>169</v>
      </c>
      <c r="G433" s="17" t="s">
        <v>2549</v>
      </c>
      <c r="H433" s="17">
        <v>2000</v>
      </c>
      <c r="I433" s="20" t="s">
        <v>2577</v>
      </c>
      <c r="J433" s="20" t="s">
        <v>2578</v>
      </c>
      <c r="K433" s="20" t="s">
        <v>2576</v>
      </c>
      <c r="L433" s="17" t="s">
        <v>2558</v>
      </c>
      <c r="M433" s="22">
        <v>44741</v>
      </c>
      <c r="N433" s="22">
        <v>44741</v>
      </c>
    </row>
    <row r="434" spans="1:17" s="17" customFormat="1" ht="297" x14ac:dyDescent="0.25">
      <c r="A434" s="26" t="s">
        <v>2582</v>
      </c>
      <c r="B434" s="17" t="s">
        <v>268</v>
      </c>
      <c r="C434" s="17" t="s">
        <v>491</v>
      </c>
      <c r="D434" s="17" t="s">
        <v>317</v>
      </c>
      <c r="E434" s="17" t="s">
        <v>37</v>
      </c>
      <c r="F434" s="17" t="s">
        <v>169</v>
      </c>
      <c r="G434" s="17" t="s">
        <v>2549</v>
      </c>
      <c r="H434" s="17">
        <v>1991</v>
      </c>
      <c r="I434" s="17" t="s">
        <v>2584</v>
      </c>
      <c r="J434" s="20" t="s">
        <v>2583</v>
      </c>
      <c r="K434" s="20" t="s">
        <v>2587</v>
      </c>
      <c r="L434" s="17" t="s">
        <v>2585</v>
      </c>
      <c r="M434" s="22">
        <v>44737</v>
      </c>
      <c r="N434" s="22">
        <v>44737</v>
      </c>
      <c r="O434" s="20" t="s">
        <v>2586</v>
      </c>
      <c r="P434" s="20" t="s">
        <v>2588</v>
      </c>
    </row>
    <row r="435" spans="1:17" s="17" customFormat="1" ht="405" x14ac:dyDescent="0.25">
      <c r="A435" s="26" t="s">
        <v>2595</v>
      </c>
      <c r="B435" s="17" t="s">
        <v>268</v>
      </c>
      <c r="C435" s="17" t="s">
        <v>491</v>
      </c>
      <c r="D435" s="17" t="s">
        <v>292</v>
      </c>
      <c r="E435" s="17" t="s">
        <v>37</v>
      </c>
      <c r="F435" s="17" t="s">
        <v>169</v>
      </c>
      <c r="G435" s="17" t="s">
        <v>2549</v>
      </c>
      <c r="H435" s="17">
        <v>2019</v>
      </c>
      <c r="I435" s="20" t="s">
        <v>2590</v>
      </c>
      <c r="J435" s="29" t="s">
        <v>2591</v>
      </c>
      <c r="K435" s="20" t="s">
        <v>2596</v>
      </c>
      <c r="L435" s="17" t="s">
        <v>2592</v>
      </c>
      <c r="M435" s="22">
        <v>44737</v>
      </c>
      <c r="N435" s="22">
        <v>44737</v>
      </c>
      <c r="O435" s="20" t="s">
        <v>2597</v>
      </c>
    </row>
    <row r="436" spans="1:17" s="17" customFormat="1" ht="256.5" x14ac:dyDescent="0.25">
      <c r="A436" s="26" t="s">
        <v>2942</v>
      </c>
      <c r="B436" s="17" t="s">
        <v>268</v>
      </c>
      <c r="C436" s="17" t="s">
        <v>491</v>
      </c>
      <c r="D436" s="17" t="s">
        <v>292</v>
      </c>
      <c r="E436" s="17" t="s">
        <v>37</v>
      </c>
      <c r="F436" s="17" t="s">
        <v>169</v>
      </c>
      <c r="G436" s="17" t="s">
        <v>2549</v>
      </c>
      <c r="H436" s="17">
        <v>2019</v>
      </c>
      <c r="I436" s="20" t="s">
        <v>2594</v>
      </c>
      <c r="J436" s="20" t="s">
        <v>2593</v>
      </c>
      <c r="K436" s="20" t="s">
        <v>2598</v>
      </c>
      <c r="L436" s="17" t="s">
        <v>2599</v>
      </c>
      <c r="M436" s="22">
        <v>44738</v>
      </c>
      <c r="N436" s="22">
        <v>44738</v>
      </c>
    </row>
    <row r="437" spans="1:17" s="17" customFormat="1" ht="324" x14ac:dyDescent="0.25">
      <c r="A437" s="26" t="s">
        <v>2602</v>
      </c>
      <c r="B437" s="17" t="s">
        <v>268</v>
      </c>
      <c r="C437" s="17" t="s">
        <v>491</v>
      </c>
      <c r="D437" s="17" t="s">
        <v>540</v>
      </c>
      <c r="E437" s="17" t="s">
        <v>456</v>
      </c>
      <c r="F437" s="17" t="s">
        <v>455</v>
      </c>
      <c r="G437" s="17" t="s">
        <v>2603</v>
      </c>
      <c r="H437" s="17">
        <v>1995</v>
      </c>
      <c r="I437" s="17" t="s">
        <v>2604</v>
      </c>
      <c r="J437" s="20" t="s">
        <v>2605</v>
      </c>
      <c r="K437" s="20" t="s">
        <v>2607</v>
      </c>
      <c r="L437" s="20" t="s">
        <v>2606</v>
      </c>
      <c r="M437" s="22">
        <v>44737</v>
      </c>
      <c r="N437" s="22">
        <v>44737</v>
      </c>
      <c r="O437" s="20" t="s">
        <v>2681</v>
      </c>
      <c r="P437" s="20" t="s">
        <v>2679</v>
      </c>
    </row>
    <row r="438" spans="1:17" s="17" customFormat="1" ht="135" x14ac:dyDescent="0.25">
      <c r="A438" s="26" t="s">
        <v>4425</v>
      </c>
      <c r="B438" s="17" t="s">
        <v>268</v>
      </c>
      <c r="C438" s="17" t="s">
        <v>491</v>
      </c>
      <c r="D438" s="34" t="s">
        <v>2610</v>
      </c>
      <c r="E438" s="17" t="s">
        <v>37</v>
      </c>
      <c r="F438" s="17" t="s">
        <v>169</v>
      </c>
      <c r="G438" s="17" t="s">
        <v>2603</v>
      </c>
      <c r="H438" s="17">
        <v>1995</v>
      </c>
      <c r="I438" s="17" t="s">
        <v>2608</v>
      </c>
      <c r="J438" s="20" t="s">
        <v>2609</v>
      </c>
      <c r="K438" s="20" t="s">
        <v>2676</v>
      </c>
      <c r="L438" s="17" t="s">
        <v>2611</v>
      </c>
      <c r="M438" s="22">
        <v>44737</v>
      </c>
      <c r="N438" s="22">
        <v>44737</v>
      </c>
      <c r="O438" s="20" t="s">
        <v>2614</v>
      </c>
      <c r="P438" s="20" t="s">
        <v>2612</v>
      </c>
      <c r="Q438" s="17" t="s">
        <v>2613</v>
      </c>
    </row>
    <row r="439" spans="1:17" s="17" customFormat="1" ht="121.5" x14ac:dyDescent="0.25">
      <c r="A439" s="26" t="s">
        <v>2629</v>
      </c>
      <c r="B439" s="17" t="s">
        <v>268</v>
      </c>
      <c r="C439" s="17" t="s">
        <v>491</v>
      </c>
      <c r="D439" s="17" t="s">
        <v>686</v>
      </c>
      <c r="E439" s="17" t="s">
        <v>6</v>
      </c>
      <c r="F439" s="17" t="s">
        <v>21</v>
      </c>
      <c r="G439" s="17" t="s">
        <v>2626</v>
      </c>
      <c r="H439" s="17">
        <v>2001</v>
      </c>
      <c r="I439" s="17" t="s">
        <v>2615</v>
      </c>
      <c r="J439" s="20" t="s">
        <v>2642</v>
      </c>
      <c r="K439" s="20" t="s">
        <v>2640</v>
      </c>
      <c r="L439" s="17" t="s">
        <v>2548</v>
      </c>
      <c r="M439" s="22">
        <v>43758</v>
      </c>
      <c r="N439" s="22">
        <v>43758</v>
      </c>
      <c r="O439" s="20" t="s">
        <v>2641</v>
      </c>
    </row>
    <row r="440" spans="1:17" s="17" customFormat="1" ht="121.5" x14ac:dyDescent="0.25">
      <c r="A440" s="26" t="s">
        <v>2630</v>
      </c>
      <c r="B440" s="17" t="s">
        <v>268</v>
      </c>
      <c r="C440" s="17" t="s">
        <v>491</v>
      </c>
      <c r="D440" s="17" t="s">
        <v>686</v>
      </c>
      <c r="E440" s="17" t="s">
        <v>6</v>
      </c>
      <c r="F440" s="17" t="s">
        <v>21</v>
      </c>
      <c r="G440" s="17" t="s">
        <v>2626</v>
      </c>
      <c r="H440" s="17">
        <v>2001</v>
      </c>
      <c r="I440" s="17" t="s">
        <v>2616</v>
      </c>
      <c r="J440" s="20" t="s">
        <v>2643</v>
      </c>
      <c r="K440" s="20" t="s">
        <v>2644</v>
      </c>
      <c r="L440" s="17" t="s">
        <v>2548</v>
      </c>
      <c r="M440" s="22">
        <v>43758</v>
      </c>
      <c r="N440" s="22">
        <v>43758</v>
      </c>
      <c r="O440" s="20" t="s">
        <v>2641</v>
      </c>
    </row>
    <row r="441" spans="1:17" s="17" customFormat="1" ht="121.5" x14ac:dyDescent="0.25">
      <c r="A441" s="26" t="s">
        <v>2631</v>
      </c>
      <c r="B441" s="17" t="s">
        <v>268</v>
      </c>
      <c r="C441" s="17" t="s">
        <v>491</v>
      </c>
      <c r="D441" s="17" t="s">
        <v>686</v>
      </c>
      <c r="E441" s="17" t="s">
        <v>6</v>
      </c>
      <c r="F441" s="17" t="s">
        <v>21</v>
      </c>
      <c r="G441" s="17" t="s">
        <v>2626</v>
      </c>
      <c r="H441" s="17">
        <v>2001</v>
      </c>
      <c r="I441" s="17" t="s">
        <v>2617</v>
      </c>
      <c r="J441" s="20" t="s">
        <v>2646</v>
      </c>
      <c r="K441" s="20" t="s">
        <v>2645</v>
      </c>
      <c r="L441" s="17" t="s">
        <v>2548</v>
      </c>
      <c r="M441" s="22">
        <v>43758</v>
      </c>
      <c r="N441" s="22">
        <v>43758</v>
      </c>
      <c r="O441" s="20" t="s">
        <v>2641</v>
      </c>
    </row>
    <row r="442" spans="1:17" s="17" customFormat="1" ht="162" x14ac:dyDescent="0.25">
      <c r="A442" s="26" t="s">
        <v>2632</v>
      </c>
      <c r="B442" s="17" t="s">
        <v>268</v>
      </c>
      <c r="C442" s="17" t="s">
        <v>491</v>
      </c>
      <c r="D442" s="17" t="s">
        <v>686</v>
      </c>
      <c r="E442" s="17" t="s">
        <v>6</v>
      </c>
      <c r="F442" s="17" t="s">
        <v>21</v>
      </c>
      <c r="G442" s="17" t="s">
        <v>2626</v>
      </c>
      <c r="H442" s="17">
        <v>2001</v>
      </c>
      <c r="I442" s="17" t="s">
        <v>2618</v>
      </c>
      <c r="J442" s="20" t="s">
        <v>2649</v>
      </c>
      <c r="K442" s="20" t="s">
        <v>2647</v>
      </c>
      <c r="L442" s="17" t="s">
        <v>2548</v>
      </c>
      <c r="M442" s="22">
        <v>43758</v>
      </c>
      <c r="N442" s="22">
        <v>43758</v>
      </c>
      <c r="O442" s="20" t="s">
        <v>2641</v>
      </c>
    </row>
    <row r="443" spans="1:17" s="17" customFormat="1" ht="162" x14ac:dyDescent="0.25">
      <c r="A443" s="26" t="s">
        <v>2633</v>
      </c>
      <c r="B443" s="17" t="s">
        <v>268</v>
      </c>
      <c r="C443" s="17" t="s">
        <v>491</v>
      </c>
      <c r="D443" s="17" t="s">
        <v>686</v>
      </c>
      <c r="E443" s="17" t="s">
        <v>6</v>
      </c>
      <c r="F443" s="17" t="s">
        <v>21</v>
      </c>
      <c r="G443" s="17" t="s">
        <v>2626</v>
      </c>
      <c r="H443" s="17">
        <v>2001</v>
      </c>
      <c r="I443" s="17" t="s">
        <v>2619</v>
      </c>
      <c r="J443" s="20" t="s">
        <v>2650</v>
      </c>
      <c r="K443" s="20" t="s">
        <v>2648</v>
      </c>
      <c r="L443" s="17" t="s">
        <v>2548</v>
      </c>
      <c r="M443" s="22">
        <v>43758</v>
      </c>
      <c r="N443" s="22">
        <v>43758</v>
      </c>
      <c r="O443" s="20" t="s">
        <v>2641</v>
      </c>
    </row>
    <row r="444" spans="1:17" s="17" customFormat="1" ht="162" x14ac:dyDescent="0.25">
      <c r="A444" s="26" t="s">
        <v>2634</v>
      </c>
      <c r="B444" s="17" t="s">
        <v>268</v>
      </c>
      <c r="C444" s="17" t="s">
        <v>491</v>
      </c>
      <c r="D444" s="17" t="s">
        <v>686</v>
      </c>
      <c r="E444" s="17" t="s">
        <v>6</v>
      </c>
      <c r="F444" s="17" t="s">
        <v>21</v>
      </c>
      <c r="G444" s="17" t="s">
        <v>2626</v>
      </c>
      <c r="H444" s="17">
        <v>2001</v>
      </c>
      <c r="I444" s="17" t="s">
        <v>2620</v>
      </c>
      <c r="J444" s="20" t="s">
        <v>2652</v>
      </c>
      <c r="K444" s="20" t="s">
        <v>2651</v>
      </c>
      <c r="L444" s="17" t="s">
        <v>2548</v>
      </c>
      <c r="M444" s="22">
        <v>43758</v>
      </c>
      <c r="N444" s="22">
        <v>43758</v>
      </c>
      <c r="O444" s="20" t="s">
        <v>2641</v>
      </c>
    </row>
    <row r="445" spans="1:17" s="17" customFormat="1" ht="162" x14ac:dyDescent="0.25">
      <c r="A445" s="26" t="s">
        <v>2635</v>
      </c>
      <c r="B445" s="17" t="s">
        <v>268</v>
      </c>
      <c r="C445" s="17" t="s">
        <v>491</v>
      </c>
      <c r="D445" s="17" t="s">
        <v>686</v>
      </c>
      <c r="E445" s="17" t="s">
        <v>6</v>
      </c>
      <c r="F445" s="17" t="s">
        <v>21</v>
      </c>
      <c r="G445" s="17" t="s">
        <v>2626</v>
      </c>
      <c r="H445" s="17">
        <v>2001</v>
      </c>
      <c r="I445" s="17" t="s">
        <v>2621</v>
      </c>
      <c r="J445" s="20" t="s">
        <v>2653</v>
      </c>
      <c r="K445" s="20" t="s">
        <v>2654</v>
      </c>
      <c r="L445" s="17" t="s">
        <v>2548</v>
      </c>
      <c r="M445" s="22">
        <v>43758</v>
      </c>
      <c r="N445" s="22">
        <v>43758</v>
      </c>
      <c r="O445" s="20" t="s">
        <v>2641</v>
      </c>
    </row>
    <row r="446" spans="1:17" s="17" customFormat="1" ht="162" x14ac:dyDescent="0.25">
      <c r="A446" s="26" t="s">
        <v>2636</v>
      </c>
      <c r="B446" s="17" t="s">
        <v>268</v>
      </c>
      <c r="C446" s="17" t="s">
        <v>491</v>
      </c>
      <c r="D446" s="17" t="s">
        <v>686</v>
      </c>
      <c r="E446" s="17" t="s">
        <v>6</v>
      </c>
      <c r="F446" s="17" t="s">
        <v>21</v>
      </c>
      <c r="G446" s="17" t="s">
        <v>2626</v>
      </c>
      <c r="H446" s="17">
        <v>2001</v>
      </c>
      <c r="I446" s="17" t="s">
        <v>2622</v>
      </c>
      <c r="J446" s="20" t="s">
        <v>2655</v>
      </c>
      <c r="K446" s="20" t="s">
        <v>2656</v>
      </c>
      <c r="L446" s="17" t="s">
        <v>2548</v>
      </c>
      <c r="M446" s="22">
        <v>43758</v>
      </c>
      <c r="N446" s="22">
        <v>43758</v>
      </c>
      <c r="O446" s="20" t="s">
        <v>2641</v>
      </c>
    </row>
    <row r="447" spans="1:17" s="17" customFormat="1" ht="189" x14ac:dyDescent="0.25">
      <c r="A447" s="26" t="s">
        <v>2637</v>
      </c>
      <c r="B447" s="17" t="s">
        <v>268</v>
      </c>
      <c r="C447" s="17" t="s">
        <v>491</v>
      </c>
      <c r="D447" s="17" t="s">
        <v>686</v>
      </c>
      <c r="E447" s="17" t="s">
        <v>6</v>
      </c>
      <c r="F447" s="17" t="s">
        <v>21</v>
      </c>
      <c r="G447" s="17" t="s">
        <v>2626</v>
      </c>
      <c r="H447" s="17">
        <v>2001</v>
      </c>
      <c r="I447" s="17" t="s">
        <v>2623</v>
      </c>
      <c r="J447" s="20" t="s">
        <v>2657</v>
      </c>
      <c r="K447" s="20" t="s">
        <v>2658</v>
      </c>
      <c r="L447" s="17" t="s">
        <v>2548</v>
      </c>
      <c r="M447" s="22">
        <v>43758</v>
      </c>
      <c r="N447" s="22">
        <v>43758</v>
      </c>
      <c r="O447" s="20" t="s">
        <v>2641</v>
      </c>
    </row>
    <row r="448" spans="1:17" s="17" customFormat="1" ht="175.5" x14ac:dyDescent="0.25">
      <c r="A448" s="26" t="s">
        <v>2638</v>
      </c>
      <c r="B448" s="17" t="s">
        <v>268</v>
      </c>
      <c r="C448" s="17" t="s">
        <v>491</v>
      </c>
      <c r="D448" s="17" t="s">
        <v>686</v>
      </c>
      <c r="E448" s="17" t="s">
        <v>6</v>
      </c>
      <c r="F448" s="17" t="s">
        <v>21</v>
      </c>
      <c r="G448" s="17" t="s">
        <v>2626</v>
      </c>
      <c r="H448" s="17">
        <v>2001</v>
      </c>
      <c r="I448" s="17" t="s">
        <v>2624</v>
      </c>
      <c r="J448" s="20" t="s">
        <v>2659</v>
      </c>
      <c r="K448" s="20" t="s">
        <v>2660</v>
      </c>
      <c r="L448" s="17" t="s">
        <v>2548</v>
      </c>
      <c r="M448" s="22">
        <v>43758</v>
      </c>
      <c r="N448" s="22">
        <v>43758</v>
      </c>
      <c r="O448" s="20" t="s">
        <v>2641</v>
      </c>
    </row>
    <row r="449" spans="1:16" s="17" customFormat="1" ht="148.5" x14ac:dyDescent="0.25">
      <c r="A449" s="26" t="s">
        <v>2639</v>
      </c>
      <c r="B449" s="17" t="s">
        <v>268</v>
      </c>
      <c r="C449" s="17" t="s">
        <v>491</v>
      </c>
      <c r="D449" s="17" t="s">
        <v>686</v>
      </c>
      <c r="E449" s="17" t="s">
        <v>6</v>
      </c>
      <c r="F449" s="17" t="s">
        <v>21</v>
      </c>
      <c r="G449" s="17" t="s">
        <v>2626</v>
      </c>
      <c r="H449" s="17">
        <v>2001</v>
      </c>
      <c r="I449" s="17" t="s">
        <v>2625</v>
      </c>
      <c r="J449" s="20" t="s">
        <v>2661</v>
      </c>
      <c r="K449" s="20" t="s">
        <v>2662</v>
      </c>
      <c r="L449" s="17" t="s">
        <v>2548</v>
      </c>
      <c r="M449" s="22">
        <v>43758</v>
      </c>
      <c r="N449" s="22">
        <v>43758</v>
      </c>
      <c r="O449" s="20" t="s">
        <v>2641</v>
      </c>
    </row>
    <row r="450" spans="1:16" s="17" customFormat="1" ht="216" x14ac:dyDescent="0.25">
      <c r="A450" s="26" t="s">
        <v>2943</v>
      </c>
      <c r="B450" s="17" t="s">
        <v>268</v>
      </c>
      <c r="C450" s="17" t="s">
        <v>491</v>
      </c>
      <c r="D450" s="17" t="s">
        <v>292</v>
      </c>
      <c r="E450" s="17" t="s">
        <v>37</v>
      </c>
      <c r="F450" s="17" t="s">
        <v>169</v>
      </c>
      <c r="G450" s="17" t="s">
        <v>2626</v>
      </c>
      <c r="H450" s="17">
        <v>2001</v>
      </c>
      <c r="I450" s="17" t="s">
        <v>2665</v>
      </c>
      <c r="J450" s="20" t="s">
        <v>2667</v>
      </c>
      <c r="K450" s="20" t="s">
        <v>2666</v>
      </c>
      <c r="L450" s="17" t="s">
        <v>2548</v>
      </c>
      <c r="M450" s="22">
        <v>43796</v>
      </c>
      <c r="N450" s="22">
        <v>43796</v>
      </c>
      <c r="O450" s="20"/>
    </row>
    <row r="451" spans="1:16" s="17" customFormat="1" ht="27" x14ac:dyDescent="0.25">
      <c r="A451" s="26" t="s">
        <v>2668</v>
      </c>
      <c r="B451" s="17" t="s">
        <v>268</v>
      </c>
      <c r="C451" s="17" t="s">
        <v>491</v>
      </c>
      <c r="D451" s="17" t="s">
        <v>719</v>
      </c>
      <c r="E451" s="17" t="s">
        <v>3</v>
      </c>
      <c r="F451" s="17" t="s">
        <v>20</v>
      </c>
      <c r="G451" s="17" t="s">
        <v>2626</v>
      </c>
      <c r="H451" s="17">
        <v>2019</v>
      </c>
      <c r="I451" s="17" t="s">
        <v>2670</v>
      </c>
      <c r="J451" s="20" t="s">
        <v>2671</v>
      </c>
      <c r="K451" s="17" t="s">
        <v>2669</v>
      </c>
      <c r="L451" s="17" t="s">
        <v>1168</v>
      </c>
    </row>
    <row r="452" spans="1:16" s="17" customFormat="1" ht="405" x14ac:dyDescent="0.25">
      <c r="A452" s="26" t="s">
        <v>4426</v>
      </c>
      <c r="B452" s="17" t="s">
        <v>268</v>
      </c>
      <c r="C452" s="17" t="s">
        <v>491</v>
      </c>
      <c r="D452" s="34" t="s">
        <v>2610</v>
      </c>
      <c r="E452" s="17" t="s">
        <v>37</v>
      </c>
      <c r="F452" s="17" t="s">
        <v>169</v>
      </c>
      <c r="G452" s="20" t="s">
        <v>2673</v>
      </c>
      <c r="H452" s="17">
        <v>1995</v>
      </c>
      <c r="I452" s="17" t="s">
        <v>2675</v>
      </c>
      <c r="J452" s="20" t="s">
        <v>2672</v>
      </c>
      <c r="K452" s="20" t="s">
        <v>2678</v>
      </c>
      <c r="L452" s="17" t="s">
        <v>2677</v>
      </c>
      <c r="M452" s="22">
        <v>43758</v>
      </c>
      <c r="N452" s="22">
        <v>43758</v>
      </c>
      <c r="O452" s="20"/>
      <c r="P452" s="20" t="s">
        <v>2680</v>
      </c>
    </row>
    <row r="453" spans="1:16" s="17" customFormat="1" ht="229.5" x14ac:dyDescent="0.25">
      <c r="A453" s="26" t="s">
        <v>2692</v>
      </c>
      <c r="B453" s="17" t="s">
        <v>268</v>
      </c>
      <c r="C453" s="17" t="s">
        <v>491</v>
      </c>
      <c r="D453" s="17" t="s">
        <v>686</v>
      </c>
      <c r="E453" s="17" t="s">
        <v>6</v>
      </c>
      <c r="F453" s="17" t="s">
        <v>21</v>
      </c>
      <c r="G453" s="17" t="s">
        <v>2690</v>
      </c>
      <c r="H453" s="17">
        <v>1947</v>
      </c>
      <c r="I453" s="17" t="s">
        <v>2682</v>
      </c>
      <c r="J453" s="20" t="s">
        <v>2697</v>
      </c>
      <c r="K453" s="20" t="s">
        <v>2704</v>
      </c>
      <c r="L453" s="17" t="s">
        <v>2606</v>
      </c>
      <c r="M453" s="22">
        <v>43750</v>
      </c>
      <c r="N453" s="22">
        <v>44737</v>
      </c>
      <c r="O453" s="20" t="s">
        <v>2702</v>
      </c>
      <c r="P453" s="20" t="s">
        <v>2703</v>
      </c>
    </row>
    <row r="454" spans="1:16" s="17" customFormat="1" ht="229.5" x14ac:dyDescent="0.25">
      <c r="A454" s="26" t="s">
        <v>2693</v>
      </c>
      <c r="B454" s="17" t="s">
        <v>268</v>
      </c>
      <c r="C454" s="17" t="s">
        <v>491</v>
      </c>
      <c r="D454" s="17" t="s">
        <v>686</v>
      </c>
      <c r="E454" s="17" t="s">
        <v>6</v>
      </c>
      <c r="F454" s="17" t="s">
        <v>21</v>
      </c>
      <c r="G454" s="17" t="s">
        <v>2690</v>
      </c>
      <c r="H454" s="17">
        <v>1947</v>
      </c>
      <c r="I454" s="17" t="s">
        <v>2683</v>
      </c>
      <c r="J454" s="20" t="s">
        <v>2698</v>
      </c>
      <c r="K454" s="20" t="s">
        <v>2704</v>
      </c>
      <c r="L454" s="17" t="s">
        <v>2606</v>
      </c>
      <c r="M454" s="22">
        <v>43750</v>
      </c>
      <c r="N454" s="22">
        <v>44737</v>
      </c>
      <c r="O454" s="20" t="s">
        <v>2702</v>
      </c>
      <c r="P454" s="20" t="s">
        <v>2703</v>
      </c>
    </row>
    <row r="455" spans="1:16" s="17" customFormat="1" ht="229.5" x14ac:dyDescent="0.25">
      <c r="A455" s="26" t="s">
        <v>2694</v>
      </c>
      <c r="B455" s="17" t="s">
        <v>268</v>
      </c>
      <c r="C455" s="17" t="s">
        <v>491</v>
      </c>
      <c r="D455" s="17" t="s">
        <v>686</v>
      </c>
      <c r="E455" s="17" t="s">
        <v>6</v>
      </c>
      <c r="F455" s="17" t="s">
        <v>21</v>
      </c>
      <c r="G455" s="17" t="s">
        <v>2690</v>
      </c>
      <c r="H455" s="17">
        <v>1947</v>
      </c>
      <c r="I455" s="17" t="s">
        <v>2684</v>
      </c>
      <c r="J455" s="20" t="s">
        <v>2699</v>
      </c>
      <c r="K455" s="20" t="s">
        <v>2704</v>
      </c>
      <c r="L455" s="17" t="s">
        <v>2606</v>
      </c>
      <c r="M455" s="22">
        <v>43750</v>
      </c>
      <c r="N455" s="22">
        <v>44737</v>
      </c>
      <c r="O455" s="20" t="s">
        <v>2702</v>
      </c>
      <c r="P455" s="20" t="s">
        <v>2703</v>
      </c>
    </row>
    <row r="456" spans="1:16" s="17" customFormat="1" ht="229.5" x14ac:dyDescent="0.25">
      <c r="A456" s="26" t="s">
        <v>2695</v>
      </c>
      <c r="B456" s="17" t="s">
        <v>268</v>
      </c>
      <c r="C456" s="17" t="s">
        <v>491</v>
      </c>
      <c r="D456" s="17" t="s">
        <v>686</v>
      </c>
      <c r="E456" s="17" t="s">
        <v>6</v>
      </c>
      <c r="F456" s="17" t="s">
        <v>21</v>
      </c>
      <c r="G456" s="17" t="s">
        <v>2690</v>
      </c>
      <c r="H456" s="17">
        <v>1947</v>
      </c>
      <c r="I456" s="17" t="s">
        <v>2685</v>
      </c>
      <c r="J456" s="20" t="s">
        <v>2700</v>
      </c>
      <c r="K456" s="20" t="s">
        <v>2704</v>
      </c>
      <c r="L456" s="17" t="s">
        <v>2606</v>
      </c>
      <c r="M456" s="22">
        <v>43750</v>
      </c>
      <c r="N456" s="22">
        <v>44737</v>
      </c>
      <c r="O456" s="20" t="s">
        <v>2702</v>
      </c>
      <c r="P456" s="20" t="s">
        <v>2703</v>
      </c>
    </row>
    <row r="457" spans="1:16" s="17" customFormat="1" ht="229.5" x14ac:dyDescent="0.25">
      <c r="A457" s="26" t="s">
        <v>2696</v>
      </c>
      <c r="B457" s="17" t="s">
        <v>268</v>
      </c>
      <c r="C457" s="17" t="s">
        <v>491</v>
      </c>
      <c r="D457" s="17" t="s">
        <v>686</v>
      </c>
      <c r="E457" s="17" t="s">
        <v>6</v>
      </c>
      <c r="F457" s="17" t="s">
        <v>21</v>
      </c>
      <c r="G457" s="17" t="s">
        <v>2690</v>
      </c>
      <c r="H457" s="17">
        <v>1947</v>
      </c>
      <c r="I457" s="17" t="s">
        <v>2686</v>
      </c>
      <c r="J457" s="20" t="s">
        <v>2701</v>
      </c>
      <c r="K457" s="20" t="s">
        <v>2704</v>
      </c>
      <c r="L457" s="17" t="s">
        <v>2606</v>
      </c>
      <c r="M457" s="22">
        <v>43750</v>
      </c>
      <c r="N457" s="22">
        <v>44737</v>
      </c>
      <c r="O457" s="20" t="s">
        <v>2702</v>
      </c>
      <c r="P457" s="20" t="s">
        <v>2703</v>
      </c>
    </row>
    <row r="458" spans="1:16" s="17" customFormat="1" ht="229.5" x14ac:dyDescent="0.25">
      <c r="A458" s="26" t="s">
        <v>2705</v>
      </c>
      <c r="B458" s="17" t="s">
        <v>268</v>
      </c>
      <c r="C458" s="17" t="s">
        <v>491</v>
      </c>
      <c r="D458" s="17" t="s">
        <v>540</v>
      </c>
      <c r="E458" s="17" t="s">
        <v>2691</v>
      </c>
      <c r="F458" s="17" t="s">
        <v>455</v>
      </c>
      <c r="G458" s="17" t="s">
        <v>2690</v>
      </c>
      <c r="H458" s="17">
        <v>1947</v>
      </c>
      <c r="I458" s="20" t="s">
        <v>2687</v>
      </c>
      <c r="J458" s="20" t="s">
        <v>2707</v>
      </c>
      <c r="K458" s="20" t="s">
        <v>2704</v>
      </c>
      <c r="L458" s="17" t="s">
        <v>2606</v>
      </c>
      <c r="M458" s="22">
        <v>43750</v>
      </c>
      <c r="N458" s="22">
        <v>43750</v>
      </c>
      <c r="O458" s="20" t="s">
        <v>2702</v>
      </c>
    </row>
    <row r="459" spans="1:16" s="17" customFormat="1" ht="229.5" x14ac:dyDescent="0.25">
      <c r="A459" s="26" t="s">
        <v>2706</v>
      </c>
      <c r="B459" s="17" t="s">
        <v>268</v>
      </c>
      <c r="C459" s="17" t="s">
        <v>491</v>
      </c>
      <c r="D459" s="17" t="s">
        <v>540</v>
      </c>
      <c r="E459" s="17" t="s">
        <v>2691</v>
      </c>
      <c r="F459" s="17" t="s">
        <v>455</v>
      </c>
      <c r="G459" s="17" t="s">
        <v>2690</v>
      </c>
      <c r="H459" s="17">
        <v>1947</v>
      </c>
      <c r="I459" s="20" t="s">
        <v>2688</v>
      </c>
      <c r="J459" s="20" t="s">
        <v>2708</v>
      </c>
      <c r="K459" s="20" t="s">
        <v>2704</v>
      </c>
      <c r="L459" s="17" t="s">
        <v>2606</v>
      </c>
      <c r="M459" s="22">
        <v>43750</v>
      </c>
      <c r="N459" s="22">
        <v>43750</v>
      </c>
      <c r="O459" s="20" t="s">
        <v>2702</v>
      </c>
    </row>
    <row r="460" spans="1:16" s="17" customFormat="1" ht="27" x14ac:dyDescent="0.25">
      <c r="A460" s="26" t="s">
        <v>2709</v>
      </c>
      <c r="B460" s="17" t="s">
        <v>268</v>
      </c>
      <c r="C460" s="17" t="s">
        <v>491</v>
      </c>
      <c r="D460" s="17" t="s">
        <v>540</v>
      </c>
      <c r="E460" s="17" t="s">
        <v>456</v>
      </c>
      <c r="F460" s="17" t="s">
        <v>455</v>
      </c>
      <c r="G460" s="17" t="s">
        <v>2690</v>
      </c>
      <c r="H460" s="17">
        <v>1947</v>
      </c>
      <c r="I460" s="17" t="s">
        <v>2711</v>
      </c>
      <c r="J460" s="20" t="s">
        <v>2714</v>
      </c>
      <c r="K460" s="17" t="s">
        <v>2715</v>
      </c>
      <c r="L460" s="17" t="s">
        <v>1168</v>
      </c>
      <c r="M460" s="22">
        <v>44738</v>
      </c>
      <c r="N460" s="22">
        <v>44738</v>
      </c>
    </row>
    <row r="461" spans="1:16" s="17" customFormat="1" ht="27" x14ac:dyDescent="0.25">
      <c r="A461" s="26" t="s">
        <v>2712</v>
      </c>
      <c r="B461" s="17" t="s">
        <v>268</v>
      </c>
      <c r="C461" s="17" t="s">
        <v>491</v>
      </c>
      <c r="D461" s="17" t="s">
        <v>719</v>
      </c>
      <c r="E461" s="17" t="s">
        <v>3</v>
      </c>
      <c r="F461" s="17" t="s">
        <v>20</v>
      </c>
      <c r="G461" s="17" t="s">
        <v>2690</v>
      </c>
      <c r="H461" s="17">
        <v>1947</v>
      </c>
      <c r="I461" s="17" t="s">
        <v>2689</v>
      </c>
      <c r="J461" s="20" t="s">
        <v>2710</v>
      </c>
      <c r="K461" s="17" t="s">
        <v>2713</v>
      </c>
      <c r="L461" s="17" t="s">
        <v>1168</v>
      </c>
      <c r="M461" s="22">
        <v>44738</v>
      </c>
      <c r="N461" s="22">
        <v>44738</v>
      </c>
    </row>
    <row r="462" spans="1:16" s="17" customFormat="1" ht="148.5" x14ac:dyDescent="0.25">
      <c r="A462" s="26" t="s">
        <v>2731</v>
      </c>
      <c r="B462" s="17" t="s">
        <v>268</v>
      </c>
      <c r="C462" s="20" t="s">
        <v>2729</v>
      </c>
      <c r="D462" s="17" t="s">
        <v>431</v>
      </c>
      <c r="E462" s="17" t="s">
        <v>441</v>
      </c>
      <c r="F462" s="17" t="s">
        <v>442</v>
      </c>
      <c r="G462" s="17" t="s">
        <v>450</v>
      </c>
      <c r="H462" s="17">
        <v>2015</v>
      </c>
      <c r="I462" s="20" t="s">
        <v>2737</v>
      </c>
      <c r="J462" s="20" t="s">
        <v>2738</v>
      </c>
      <c r="K462" s="20" t="s">
        <v>2816</v>
      </c>
      <c r="L462" s="17" t="s">
        <v>2736</v>
      </c>
      <c r="M462" s="22">
        <v>44156</v>
      </c>
      <c r="N462" s="22">
        <v>44156</v>
      </c>
    </row>
    <row r="463" spans="1:16" s="17" customFormat="1" ht="135" x14ac:dyDescent="0.25">
      <c r="A463" s="26" t="s">
        <v>2734</v>
      </c>
      <c r="B463" s="17" t="s">
        <v>268</v>
      </c>
      <c r="C463" s="20" t="s">
        <v>2725</v>
      </c>
      <c r="D463" s="20" t="s">
        <v>2732</v>
      </c>
      <c r="E463" s="17" t="s">
        <v>37</v>
      </c>
      <c r="F463" s="17" t="s">
        <v>169</v>
      </c>
      <c r="G463" s="17" t="s">
        <v>450</v>
      </c>
      <c r="H463" s="17">
        <v>1986</v>
      </c>
      <c r="I463" s="20" t="s">
        <v>2739</v>
      </c>
      <c r="J463" s="20" t="s">
        <v>2740</v>
      </c>
      <c r="K463" s="20" t="s">
        <v>2742</v>
      </c>
      <c r="L463" s="17" t="s">
        <v>2743</v>
      </c>
      <c r="M463" s="22">
        <v>44739</v>
      </c>
      <c r="N463" s="22">
        <v>44739</v>
      </c>
      <c r="O463" s="20" t="s">
        <v>2741</v>
      </c>
    </row>
    <row r="464" spans="1:16" s="17" customFormat="1" ht="148.5" x14ac:dyDescent="0.25">
      <c r="A464" s="26" t="s">
        <v>2733</v>
      </c>
      <c r="B464" s="17" t="s">
        <v>268</v>
      </c>
      <c r="C464" s="20" t="s">
        <v>2729</v>
      </c>
      <c r="D464" s="17" t="s">
        <v>2735</v>
      </c>
      <c r="E464" s="17" t="s">
        <v>456</v>
      </c>
      <c r="F464" s="17" t="s">
        <v>455</v>
      </c>
      <c r="G464" s="17" t="s">
        <v>450</v>
      </c>
      <c r="H464" s="17">
        <v>2015</v>
      </c>
      <c r="I464" s="20" t="s">
        <v>2745</v>
      </c>
      <c r="J464" s="20" t="s">
        <v>2744</v>
      </c>
      <c r="K464" s="20" t="s">
        <v>2816</v>
      </c>
      <c r="L464" s="17" t="s">
        <v>2736</v>
      </c>
      <c r="M464" s="22">
        <v>44148</v>
      </c>
      <c r="N464" s="22">
        <v>44148</v>
      </c>
      <c r="P464" s="20" t="s">
        <v>2755</v>
      </c>
    </row>
    <row r="465" spans="1:17" s="17" customFormat="1" ht="229.5" x14ac:dyDescent="0.25">
      <c r="A465" s="26" t="s">
        <v>2746</v>
      </c>
      <c r="B465" s="17" t="s">
        <v>268</v>
      </c>
      <c r="C465" s="17" t="s">
        <v>491</v>
      </c>
      <c r="D465" s="17" t="s">
        <v>394</v>
      </c>
      <c r="E465" s="17" t="s">
        <v>37</v>
      </c>
      <c r="F465" s="17" t="s">
        <v>169</v>
      </c>
      <c r="G465" s="17" t="s">
        <v>450</v>
      </c>
      <c r="H465" s="17">
        <v>2000</v>
      </c>
      <c r="I465" s="17" t="s">
        <v>2749</v>
      </c>
      <c r="J465" s="20" t="s">
        <v>2748</v>
      </c>
      <c r="K465" s="20" t="s">
        <v>2754</v>
      </c>
      <c r="L465" s="17" t="s">
        <v>2750</v>
      </c>
      <c r="M465" s="22">
        <v>44747</v>
      </c>
      <c r="N465" s="22">
        <v>44747</v>
      </c>
      <c r="P465" s="17" t="s">
        <v>2747</v>
      </c>
    </row>
    <row r="466" spans="1:17" s="17" customFormat="1" ht="189" x14ac:dyDescent="0.25">
      <c r="A466" s="26" t="s">
        <v>2757</v>
      </c>
      <c r="B466" s="17" t="s">
        <v>268</v>
      </c>
      <c r="C466" s="17" t="s">
        <v>491</v>
      </c>
      <c r="D466" s="17" t="s">
        <v>394</v>
      </c>
      <c r="E466" s="17" t="s">
        <v>37</v>
      </c>
      <c r="F466" s="17" t="s">
        <v>169</v>
      </c>
      <c r="G466" s="17" t="s">
        <v>450</v>
      </c>
      <c r="H466" s="17">
        <v>2014</v>
      </c>
      <c r="I466" s="17" t="s">
        <v>2761</v>
      </c>
      <c r="J466" s="20" t="s">
        <v>2760</v>
      </c>
      <c r="K466" s="20" t="s">
        <v>2756</v>
      </c>
      <c r="L466" s="17" t="s">
        <v>2758</v>
      </c>
      <c r="M466" s="22">
        <v>44747</v>
      </c>
      <c r="N466" s="22">
        <v>44747</v>
      </c>
      <c r="O466" s="20" t="s">
        <v>2759</v>
      </c>
    </row>
    <row r="467" spans="1:17" s="17" customFormat="1" ht="216" x14ac:dyDescent="0.25">
      <c r="A467" s="26" t="s">
        <v>2751</v>
      </c>
      <c r="B467" s="17" t="s">
        <v>268</v>
      </c>
      <c r="C467" s="17" t="s">
        <v>491</v>
      </c>
      <c r="D467" s="17" t="s">
        <v>2579</v>
      </c>
      <c r="E467" s="17" t="s">
        <v>37</v>
      </c>
      <c r="F467" s="17" t="s">
        <v>169</v>
      </c>
      <c r="G467" s="17" t="s">
        <v>450</v>
      </c>
      <c r="H467" s="17">
        <v>2021</v>
      </c>
      <c r="I467" s="17" t="s">
        <v>2752</v>
      </c>
      <c r="J467" s="20" t="s">
        <v>2753</v>
      </c>
      <c r="K467" s="20" t="s">
        <v>2762</v>
      </c>
      <c r="L467" s="17" t="s">
        <v>2763</v>
      </c>
      <c r="M467" s="22">
        <v>44746</v>
      </c>
      <c r="N467" s="22">
        <v>44746</v>
      </c>
      <c r="Q467" s="20" t="s">
        <v>2764</v>
      </c>
    </row>
    <row r="468" spans="1:17" s="17" customFormat="1" ht="27" x14ac:dyDescent="0.25">
      <c r="A468" s="26" t="s">
        <v>2773</v>
      </c>
      <c r="B468" s="17" t="s">
        <v>268</v>
      </c>
      <c r="C468" s="17" t="s">
        <v>491</v>
      </c>
      <c r="D468" s="17" t="s">
        <v>686</v>
      </c>
      <c r="E468" s="17" t="s">
        <v>6</v>
      </c>
      <c r="F468" s="17" t="s">
        <v>21</v>
      </c>
      <c r="G468" s="17" t="s">
        <v>2765</v>
      </c>
      <c r="H468" s="17">
        <v>2021</v>
      </c>
      <c r="I468" s="17" t="s">
        <v>2766</v>
      </c>
      <c r="J468" s="20" t="s">
        <v>2780</v>
      </c>
      <c r="K468" s="17" t="s">
        <v>2787</v>
      </c>
      <c r="L468" s="17" t="s">
        <v>2792</v>
      </c>
      <c r="M468" s="22">
        <v>44746</v>
      </c>
      <c r="N468" s="22">
        <v>44746</v>
      </c>
    </row>
    <row r="469" spans="1:17" s="17" customFormat="1" ht="27" x14ac:dyDescent="0.25">
      <c r="A469" s="26" t="s">
        <v>2774</v>
      </c>
      <c r="B469" s="17" t="s">
        <v>268</v>
      </c>
      <c r="C469" s="17" t="s">
        <v>491</v>
      </c>
      <c r="D469" s="17" t="s">
        <v>686</v>
      </c>
      <c r="E469" s="17" t="s">
        <v>6</v>
      </c>
      <c r="F469" s="17" t="s">
        <v>21</v>
      </c>
      <c r="G469" s="17" t="s">
        <v>2765</v>
      </c>
      <c r="H469" s="17">
        <v>2021</v>
      </c>
      <c r="I469" s="17" t="s">
        <v>2767</v>
      </c>
      <c r="J469" s="20" t="s">
        <v>2781</v>
      </c>
      <c r="K469" s="17" t="s">
        <v>2788</v>
      </c>
      <c r="L469" s="17" t="s">
        <v>2792</v>
      </c>
      <c r="M469" s="22">
        <v>44746</v>
      </c>
      <c r="N469" s="22">
        <v>44746</v>
      </c>
    </row>
    <row r="470" spans="1:17" s="17" customFormat="1" ht="27" x14ac:dyDescent="0.25">
      <c r="A470" s="26" t="s">
        <v>2775</v>
      </c>
      <c r="B470" s="17" t="s">
        <v>268</v>
      </c>
      <c r="C470" s="17" t="s">
        <v>491</v>
      </c>
      <c r="D470" s="17" t="s">
        <v>686</v>
      </c>
      <c r="E470" s="17" t="s">
        <v>6</v>
      </c>
      <c r="F470" s="17" t="s">
        <v>21</v>
      </c>
      <c r="G470" s="17" t="s">
        <v>2765</v>
      </c>
      <c r="H470" s="17">
        <v>2021</v>
      </c>
      <c r="I470" s="17" t="s">
        <v>2768</v>
      </c>
      <c r="J470" s="20" t="s">
        <v>2782</v>
      </c>
      <c r="K470" s="17" t="s">
        <v>2789</v>
      </c>
      <c r="L470" s="17" t="s">
        <v>2792</v>
      </c>
      <c r="M470" s="22">
        <v>44746</v>
      </c>
      <c r="N470" s="22">
        <v>44746</v>
      </c>
    </row>
    <row r="471" spans="1:17" s="17" customFormat="1" ht="27" x14ac:dyDescent="0.25">
      <c r="A471" s="26" t="s">
        <v>2776</v>
      </c>
      <c r="B471" s="17" t="s">
        <v>268</v>
      </c>
      <c r="C471" s="17" t="s">
        <v>491</v>
      </c>
      <c r="D471" s="17" t="s">
        <v>686</v>
      </c>
      <c r="E471" s="17" t="s">
        <v>6</v>
      </c>
      <c r="F471" s="17" t="s">
        <v>21</v>
      </c>
      <c r="G471" s="17" t="s">
        <v>2765</v>
      </c>
      <c r="H471" s="17">
        <v>2021</v>
      </c>
      <c r="I471" s="17" t="s">
        <v>2769</v>
      </c>
      <c r="J471" s="20" t="s">
        <v>2783</v>
      </c>
      <c r="K471" s="20" t="s">
        <v>2790</v>
      </c>
      <c r="L471" s="17" t="s">
        <v>2792</v>
      </c>
      <c r="M471" s="22">
        <v>44746</v>
      </c>
      <c r="N471" s="22">
        <v>44746</v>
      </c>
    </row>
    <row r="472" spans="1:17" s="17" customFormat="1" ht="27" x14ac:dyDescent="0.25">
      <c r="A472" s="26" t="s">
        <v>2777</v>
      </c>
      <c r="B472" s="17" t="s">
        <v>268</v>
      </c>
      <c r="C472" s="17" t="s">
        <v>491</v>
      </c>
      <c r="D472" s="17" t="s">
        <v>686</v>
      </c>
      <c r="E472" s="17" t="s">
        <v>6</v>
      </c>
      <c r="F472" s="17" t="s">
        <v>21</v>
      </c>
      <c r="G472" s="17" t="s">
        <v>2765</v>
      </c>
      <c r="H472" s="17">
        <v>2021</v>
      </c>
      <c r="I472" s="17" t="s">
        <v>2770</v>
      </c>
      <c r="J472" s="20" t="s">
        <v>2784</v>
      </c>
      <c r="K472" s="17" t="s">
        <v>2787</v>
      </c>
      <c r="L472" s="17" t="s">
        <v>2792</v>
      </c>
      <c r="M472" s="22">
        <v>44746</v>
      </c>
      <c r="N472" s="22">
        <v>44746</v>
      </c>
    </row>
    <row r="473" spans="1:17" s="17" customFormat="1" ht="27" x14ac:dyDescent="0.25">
      <c r="A473" s="26" t="s">
        <v>2778</v>
      </c>
      <c r="B473" s="17" t="s">
        <v>268</v>
      </c>
      <c r="C473" s="17" t="s">
        <v>491</v>
      </c>
      <c r="D473" s="17" t="s">
        <v>686</v>
      </c>
      <c r="E473" s="17" t="s">
        <v>6</v>
      </c>
      <c r="F473" s="17" t="s">
        <v>21</v>
      </c>
      <c r="G473" s="17" t="s">
        <v>2765</v>
      </c>
      <c r="H473" s="17">
        <v>2021</v>
      </c>
      <c r="I473" s="17" t="s">
        <v>2771</v>
      </c>
      <c r="J473" s="20" t="s">
        <v>2785</v>
      </c>
      <c r="K473" s="17" t="s">
        <v>2791</v>
      </c>
      <c r="L473" s="17" t="s">
        <v>2792</v>
      </c>
      <c r="M473" s="22">
        <v>44746</v>
      </c>
      <c r="N473" s="22">
        <v>44746</v>
      </c>
    </row>
    <row r="474" spans="1:17" s="17" customFormat="1" ht="27" x14ac:dyDescent="0.25">
      <c r="A474" s="26" t="s">
        <v>2779</v>
      </c>
      <c r="B474" s="17" t="s">
        <v>268</v>
      </c>
      <c r="C474" s="17" t="s">
        <v>491</v>
      </c>
      <c r="D474" s="17" t="s">
        <v>686</v>
      </c>
      <c r="E474" s="17" t="s">
        <v>6</v>
      </c>
      <c r="F474" s="17" t="s">
        <v>21</v>
      </c>
      <c r="G474" s="17" t="s">
        <v>2765</v>
      </c>
      <c r="H474" s="17">
        <v>2021</v>
      </c>
      <c r="I474" s="17" t="s">
        <v>2772</v>
      </c>
      <c r="J474" s="20" t="s">
        <v>2786</v>
      </c>
      <c r="K474" s="17" t="s">
        <v>2793</v>
      </c>
      <c r="L474" s="17" t="s">
        <v>2794</v>
      </c>
      <c r="M474" s="22">
        <v>44746</v>
      </c>
      <c r="N474" s="22">
        <v>44746</v>
      </c>
    </row>
    <row r="475" spans="1:17" s="17" customFormat="1" ht="27" x14ac:dyDescent="0.25">
      <c r="A475" s="26" t="s">
        <v>2797</v>
      </c>
      <c r="B475" s="17" t="s">
        <v>268</v>
      </c>
      <c r="C475" s="17" t="s">
        <v>491</v>
      </c>
      <c r="D475" s="17" t="s">
        <v>719</v>
      </c>
      <c r="E475" s="17" t="s">
        <v>3</v>
      </c>
      <c r="F475" s="17" t="s">
        <v>20</v>
      </c>
      <c r="G475" s="17" t="s">
        <v>2765</v>
      </c>
      <c r="H475" s="17">
        <v>2021</v>
      </c>
      <c r="I475" s="17" t="s">
        <v>2795</v>
      </c>
      <c r="J475" s="20" t="s">
        <v>2796</v>
      </c>
      <c r="K475" s="17" t="s">
        <v>2798</v>
      </c>
      <c r="L475" s="17" t="s">
        <v>1168</v>
      </c>
      <c r="M475" s="22">
        <v>44747</v>
      </c>
      <c r="N475" s="22">
        <v>44747</v>
      </c>
    </row>
    <row r="476" spans="1:17" s="17" customFormat="1" ht="189" x14ac:dyDescent="0.25">
      <c r="A476" s="26" t="s">
        <v>2805</v>
      </c>
      <c r="B476" s="17" t="s">
        <v>268</v>
      </c>
      <c r="C476" s="17" t="s">
        <v>491</v>
      </c>
      <c r="D476" s="17" t="s">
        <v>641</v>
      </c>
      <c r="E476" s="17" t="s">
        <v>456</v>
      </c>
      <c r="F476" s="17" t="s">
        <v>455</v>
      </c>
      <c r="G476" s="17" t="s">
        <v>450</v>
      </c>
      <c r="H476" s="17">
        <v>2016</v>
      </c>
      <c r="I476" s="20" t="s">
        <v>2804</v>
      </c>
      <c r="J476" s="35" t="s">
        <v>2803</v>
      </c>
      <c r="K476" s="20" t="s">
        <v>2801</v>
      </c>
      <c r="L476" s="17" t="s">
        <v>2802</v>
      </c>
      <c r="M476" s="22">
        <v>44738</v>
      </c>
      <c r="N476" s="22">
        <v>44738</v>
      </c>
    </row>
    <row r="477" spans="1:17" s="17" customFormat="1" ht="108" x14ac:dyDescent="0.25">
      <c r="A477" s="26" t="s">
        <v>2806</v>
      </c>
      <c r="B477" s="17" t="s">
        <v>268</v>
      </c>
      <c r="C477" s="17" t="s">
        <v>491</v>
      </c>
      <c r="D477" s="17" t="s">
        <v>641</v>
      </c>
      <c r="E477" s="17" t="s">
        <v>456</v>
      </c>
      <c r="F477" s="17" t="s">
        <v>455</v>
      </c>
      <c r="G477" s="17" t="s">
        <v>450</v>
      </c>
      <c r="H477" s="17">
        <v>2010</v>
      </c>
      <c r="I477" s="20" t="s">
        <v>2807</v>
      </c>
      <c r="J477" s="34" t="s">
        <v>2809</v>
      </c>
      <c r="K477" s="20" t="s">
        <v>2840</v>
      </c>
      <c r="L477" s="17" t="s">
        <v>2808</v>
      </c>
      <c r="M477" s="22">
        <v>44750</v>
      </c>
      <c r="N477" s="22">
        <v>44750</v>
      </c>
      <c r="O477" s="20" t="s">
        <v>2810</v>
      </c>
    </row>
    <row r="478" spans="1:17" s="17" customFormat="1" ht="216" x14ac:dyDescent="0.25">
      <c r="A478" s="26" t="s">
        <v>2815</v>
      </c>
      <c r="B478" s="17" t="s">
        <v>268</v>
      </c>
      <c r="C478" s="17" t="s">
        <v>491</v>
      </c>
      <c r="D478" s="17" t="s">
        <v>2496</v>
      </c>
      <c r="E478" s="17" t="s">
        <v>441</v>
      </c>
      <c r="F478" s="17" t="s">
        <v>442</v>
      </c>
      <c r="G478" s="17" t="s">
        <v>450</v>
      </c>
      <c r="H478" s="17">
        <v>2015</v>
      </c>
      <c r="I478" s="20" t="s">
        <v>2811</v>
      </c>
      <c r="J478" s="35" t="s">
        <v>2812</v>
      </c>
      <c r="K478" s="20" t="s">
        <v>2830</v>
      </c>
      <c r="L478" s="17" t="s">
        <v>2814</v>
      </c>
      <c r="M478" s="22">
        <v>44750</v>
      </c>
      <c r="N478" s="22">
        <v>44750</v>
      </c>
      <c r="O478" s="20" t="s">
        <v>2817</v>
      </c>
      <c r="P478" s="20" t="s">
        <v>2823</v>
      </c>
    </row>
    <row r="479" spans="1:17" s="17" customFormat="1" ht="270" x14ac:dyDescent="0.25">
      <c r="A479" s="26" t="s">
        <v>2820</v>
      </c>
      <c r="B479" s="17" t="s">
        <v>268</v>
      </c>
      <c r="C479" s="17" t="s">
        <v>491</v>
      </c>
      <c r="D479" s="17" t="s">
        <v>2496</v>
      </c>
      <c r="E479" s="17" t="s">
        <v>441</v>
      </c>
      <c r="F479" s="17" t="s">
        <v>442</v>
      </c>
      <c r="G479" s="17" t="s">
        <v>450</v>
      </c>
      <c r="H479" s="17">
        <v>2015</v>
      </c>
      <c r="I479" s="20" t="s">
        <v>2818</v>
      </c>
      <c r="J479" s="20" t="s">
        <v>2821</v>
      </c>
      <c r="K479" s="20" t="s">
        <v>2829</v>
      </c>
      <c r="L479" s="17" t="s">
        <v>2819</v>
      </c>
      <c r="M479" s="22">
        <v>44750</v>
      </c>
      <c r="N479" s="22">
        <v>44750</v>
      </c>
      <c r="O479" s="20" t="s">
        <v>2822</v>
      </c>
    </row>
    <row r="480" spans="1:17" s="17" customFormat="1" ht="148.5" x14ac:dyDescent="0.25">
      <c r="A480" s="26" t="s">
        <v>2828</v>
      </c>
      <c r="B480" s="17" t="s">
        <v>268</v>
      </c>
      <c r="C480" s="17" t="s">
        <v>491</v>
      </c>
      <c r="D480" s="17" t="s">
        <v>2496</v>
      </c>
      <c r="E480" s="17" t="s">
        <v>441</v>
      </c>
      <c r="F480" s="17" t="s">
        <v>442</v>
      </c>
      <c r="G480" s="17" t="s">
        <v>450</v>
      </c>
      <c r="H480" s="17">
        <v>2015</v>
      </c>
      <c r="I480" s="17" t="s">
        <v>2827</v>
      </c>
      <c r="J480" s="20" t="s">
        <v>2826</v>
      </c>
      <c r="K480" s="20" t="s">
        <v>2831</v>
      </c>
      <c r="L480" s="17" t="s">
        <v>2824</v>
      </c>
      <c r="M480" s="22">
        <v>43059</v>
      </c>
      <c r="N480" s="22">
        <v>43059</v>
      </c>
      <c r="O480" s="20" t="s">
        <v>2825</v>
      </c>
    </row>
    <row r="481" spans="1:16" s="17" customFormat="1" ht="135" x14ac:dyDescent="0.25">
      <c r="A481" s="26" t="s">
        <v>2832</v>
      </c>
      <c r="B481" s="17" t="s">
        <v>268</v>
      </c>
      <c r="C481" s="17" t="s">
        <v>491</v>
      </c>
      <c r="D481" s="17" t="s">
        <v>431</v>
      </c>
      <c r="E481" s="17" t="s">
        <v>441</v>
      </c>
      <c r="F481" s="17" t="s">
        <v>442</v>
      </c>
      <c r="G481" s="17" t="s">
        <v>450</v>
      </c>
      <c r="H481" s="17">
        <v>2017</v>
      </c>
      <c r="I481" s="20" t="s">
        <v>2833</v>
      </c>
      <c r="J481" s="20" t="s">
        <v>2834</v>
      </c>
      <c r="K481" s="20" t="s">
        <v>2835</v>
      </c>
      <c r="L481" s="17" t="s">
        <v>2836</v>
      </c>
      <c r="M481" s="22">
        <v>44747</v>
      </c>
      <c r="N481" s="22">
        <v>44747</v>
      </c>
    </row>
    <row r="482" spans="1:16" s="17" customFormat="1" ht="108" x14ac:dyDescent="0.25">
      <c r="A482" s="26" t="s">
        <v>2839</v>
      </c>
      <c r="B482" s="17" t="s">
        <v>268</v>
      </c>
      <c r="C482" s="17" t="s">
        <v>491</v>
      </c>
      <c r="D482" s="17" t="s">
        <v>641</v>
      </c>
      <c r="E482" s="17" t="s">
        <v>456</v>
      </c>
      <c r="F482" s="17" t="s">
        <v>455</v>
      </c>
      <c r="G482" s="17" t="s">
        <v>450</v>
      </c>
      <c r="H482" s="17">
        <v>2007</v>
      </c>
      <c r="I482" s="20" t="s">
        <v>2838</v>
      </c>
      <c r="J482" s="34" t="s">
        <v>2837</v>
      </c>
      <c r="K482" s="20" t="s">
        <v>2843</v>
      </c>
      <c r="L482" s="17" t="s">
        <v>2841</v>
      </c>
      <c r="M482" s="22">
        <v>44752</v>
      </c>
      <c r="N482" s="22">
        <v>44752</v>
      </c>
      <c r="O482" s="20" t="s">
        <v>2842</v>
      </c>
    </row>
    <row r="483" spans="1:16" s="17" customFormat="1" ht="30" x14ac:dyDescent="0.25">
      <c r="A483" s="26" t="s">
        <v>2845</v>
      </c>
      <c r="B483" s="17" t="s">
        <v>268</v>
      </c>
      <c r="C483" s="17" t="s">
        <v>491</v>
      </c>
      <c r="D483" s="17" t="s">
        <v>686</v>
      </c>
      <c r="E483" s="17" t="s">
        <v>6</v>
      </c>
      <c r="F483" s="17" t="s">
        <v>21</v>
      </c>
      <c r="G483" s="17" t="s">
        <v>450</v>
      </c>
      <c r="H483" s="17">
        <v>2019</v>
      </c>
      <c r="I483" s="17" t="s">
        <v>2996</v>
      </c>
      <c r="J483" s="21" t="s">
        <v>2844</v>
      </c>
      <c r="K483" s="20" t="s">
        <v>2846</v>
      </c>
      <c r="L483" s="17" t="s">
        <v>2847</v>
      </c>
      <c r="M483" s="22">
        <v>43806</v>
      </c>
      <c r="N483" s="22">
        <v>41298</v>
      </c>
    </row>
    <row r="484" spans="1:16" s="17" customFormat="1" ht="27" x14ac:dyDescent="0.25">
      <c r="A484" s="26" t="s">
        <v>2855</v>
      </c>
      <c r="B484" s="17" t="s">
        <v>268</v>
      </c>
      <c r="C484" s="17" t="s">
        <v>491</v>
      </c>
      <c r="D484" s="20" t="s">
        <v>2854</v>
      </c>
      <c r="E484" s="17" t="s">
        <v>37</v>
      </c>
      <c r="F484" s="17" t="s">
        <v>169</v>
      </c>
      <c r="G484" s="17" t="s">
        <v>2852</v>
      </c>
      <c r="H484" s="17">
        <v>1979</v>
      </c>
      <c r="I484" s="20" t="s">
        <v>2853</v>
      </c>
      <c r="J484" s="20" t="s">
        <v>2851</v>
      </c>
      <c r="K484" s="17" t="s">
        <v>2850</v>
      </c>
      <c r="L484" s="17" t="s">
        <v>2849</v>
      </c>
      <c r="M484" s="22">
        <v>43806</v>
      </c>
      <c r="N484" s="22">
        <v>43806</v>
      </c>
    </row>
    <row r="485" spans="1:16" s="20" customFormat="1" ht="30" x14ac:dyDescent="0.25">
      <c r="A485" s="26" t="s">
        <v>2859</v>
      </c>
      <c r="B485" s="17" t="s">
        <v>268</v>
      </c>
      <c r="C485" s="17" t="s">
        <v>491</v>
      </c>
      <c r="D485" s="20" t="s">
        <v>2854</v>
      </c>
      <c r="E485" s="17" t="s">
        <v>37</v>
      </c>
      <c r="F485" s="17" t="s">
        <v>169</v>
      </c>
      <c r="G485" s="20" t="s">
        <v>2852</v>
      </c>
      <c r="H485" s="20">
        <v>1979</v>
      </c>
      <c r="I485" s="20" t="s">
        <v>2858</v>
      </c>
      <c r="J485" s="36" t="s">
        <v>2856</v>
      </c>
      <c r="K485" s="20" t="s">
        <v>2857</v>
      </c>
      <c r="L485" s="20" t="s">
        <v>2849</v>
      </c>
      <c r="M485" s="37">
        <v>43806</v>
      </c>
      <c r="N485" s="37">
        <v>43806</v>
      </c>
    </row>
    <row r="486" spans="1:16" s="17" customFormat="1" ht="40.5" x14ac:dyDescent="0.25">
      <c r="A486" s="26" t="s">
        <v>2944</v>
      </c>
      <c r="B486" s="17" t="s">
        <v>268</v>
      </c>
      <c r="C486" s="17" t="s">
        <v>491</v>
      </c>
      <c r="D486" s="17" t="s">
        <v>292</v>
      </c>
      <c r="E486" s="17" t="s">
        <v>37</v>
      </c>
      <c r="F486" s="17" t="s">
        <v>169</v>
      </c>
      <c r="G486" s="17" t="s">
        <v>2864</v>
      </c>
      <c r="H486" s="17">
        <v>2018</v>
      </c>
      <c r="I486" s="17" t="s">
        <v>2861</v>
      </c>
      <c r="J486" s="35" t="s">
        <v>2860</v>
      </c>
      <c r="K486" s="20" t="s">
        <v>2863</v>
      </c>
      <c r="L486" s="17" t="s">
        <v>2862</v>
      </c>
      <c r="M486" s="37">
        <v>43806</v>
      </c>
      <c r="N486" s="37">
        <v>43806</v>
      </c>
    </row>
    <row r="487" spans="1:16" s="17" customFormat="1" ht="135" x14ac:dyDescent="0.25">
      <c r="A487" s="26" t="s">
        <v>2867</v>
      </c>
      <c r="B487" s="17" t="s">
        <v>268</v>
      </c>
      <c r="C487" s="17" t="s">
        <v>491</v>
      </c>
      <c r="D487" s="20" t="s">
        <v>2866</v>
      </c>
      <c r="E487" s="17" t="s">
        <v>37</v>
      </c>
      <c r="F487" s="17" t="s">
        <v>169</v>
      </c>
      <c r="G487" s="20" t="s">
        <v>2865</v>
      </c>
      <c r="H487" s="17">
        <v>2009</v>
      </c>
      <c r="I487" s="17" t="s">
        <v>2869</v>
      </c>
      <c r="J487" s="20" t="s">
        <v>2868</v>
      </c>
      <c r="K487" s="20" t="s">
        <v>2876</v>
      </c>
      <c r="L487" s="17" t="s">
        <v>2871</v>
      </c>
      <c r="M487" s="22">
        <v>44748</v>
      </c>
      <c r="N487" s="22">
        <v>44748</v>
      </c>
      <c r="O487" s="20" t="s">
        <v>2870</v>
      </c>
      <c r="P487" s="20" t="s">
        <v>2875</v>
      </c>
    </row>
    <row r="488" spans="1:16" s="17" customFormat="1" ht="135" x14ac:dyDescent="0.25">
      <c r="A488" s="26" t="s">
        <v>2874</v>
      </c>
      <c r="B488" s="17" t="s">
        <v>268</v>
      </c>
      <c r="C488" s="17" t="s">
        <v>491</v>
      </c>
      <c r="D488" s="20" t="s">
        <v>2866</v>
      </c>
      <c r="E488" s="17" t="s">
        <v>37</v>
      </c>
      <c r="F488" s="17" t="s">
        <v>169</v>
      </c>
      <c r="G488" s="20" t="s">
        <v>2865</v>
      </c>
      <c r="H488" s="17">
        <v>2009</v>
      </c>
      <c r="I488" s="17" t="s">
        <v>2873</v>
      </c>
      <c r="J488" s="20" t="s">
        <v>2872</v>
      </c>
      <c r="K488" s="20" t="s">
        <v>2877</v>
      </c>
      <c r="L488" s="17" t="s">
        <v>2871</v>
      </c>
      <c r="M488" s="22">
        <v>44748</v>
      </c>
      <c r="N488" s="22">
        <v>44748</v>
      </c>
      <c r="O488" s="20" t="s">
        <v>2870</v>
      </c>
      <c r="P488" s="20" t="s">
        <v>2875</v>
      </c>
    </row>
    <row r="489" spans="1:16" s="17" customFormat="1" ht="135" x14ac:dyDescent="0.25">
      <c r="A489" s="26" t="s">
        <v>2884</v>
      </c>
      <c r="B489" s="17" t="s">
        <v>268</v>
      </c>
      <c r="C489" s="17" t="s">
        <v>491</v>
      </c>
      <c r="D489" s="20" t="s">
        <v>2866</v>
      </c>
      <c r="E489" s="17" t="s">
        <v>37</v>
      </c>
      <c r="F489" s="17" t="s">
        <v>169</v>
      </c>
      <c r="G489" s="20" t="s">
        <v>2865</v>
      </c>
      <c r="H489" s="17">
        <v>2009</v>
      </c>
      <c r="I489" s="17" t="s">
        <v>2879</v>
      </c>
      <c r="J489" s="20" t="s">
        <v>2878</v>
      </c>
      <c r="K489" s="20" t="s">
        <v>2880</v>
      </c>
      <c r="L489" s="17" t="s">
        <v>2871</v>
      </c>
      <c r="M489" s="22">
        <v>44748</v>
      </c>
      <c r="N489" s="22">
        <v>44748</v>
      </c>
      <c r="O489" s="20" t="s">
        <v>2870</v>
      </c>
      <c r="P489" s="20" t="s">
        <v>2875</v>
      </c>
    </row>
    <row r="490" spans="1:16" s="17" customFormat="1" ht="135" x14ac:dyDescent="0.25">
      <c r="A490" s="26" t="s">
        <v>2885</v>
      </c>
      <c r="B490" s="17" t="s">
        <v>268</v>
      </c>
      <c r="C490" s="17" t="s">
        <v>491</v>
      </c>
      <c r="D490" s="20" t="s">
        <v>2866</v>
      </c>
      <c r="E490" s="17" t="s">
        <v>37</v>
      </c>
      <c r="F490" s="17" t="s">
        <v>169</v>
      </c>
      <c r="G490" s="20" t="s">
        <v>2865</v>
      </c>
      <c r="H490" s="17">
        <v>2009</v>
      </c>
      <c r="I490" s="17" t="s">
        <v>2882</v>
      </c>
      <c r="J490" s="20" t="s">
        <v>2881</v>
      </c>
      <c r="K490" s="20" t="s">
        <v>2883</v>
      </c>
      <c r="L490" s="17" t="s">
        <v>2871</v>
      </c>
      <c r="M490" s="22">
        <v>44748</v>
      </c>
      <c r="N490" s="22">
        <v>44748</v>
      </c>
      <c r="O490" s="20" t="s">
        <v>2870</v>
      </c>
      <c r="P490" s="20" t="s">
        <v>2875</v>
      </c>
    </row>
    <row r="491" spans="1:16" s="17" customFormat="1" ht="40.5" x14ac:dyDescent="0.25">
      <c r="A491" s="26" t="s">
        <v>2886</v>
      </c>
      <c r="B491" s="17" t="s">
        <v>268</v>
      </c>
      <c r="C491" s="17" t="s">
        <v>491</v>
      </c>
      <c r="D491" s="17" t="s">
        <v>719</v>
      </c>
      <c r="E491" s="17" t="s">
        <v>3</v>
      </c>
      <c r="F491" s="17" t="s">
        <v>20</v>
      </c>
      <c r="G491" s="20" t="s">
        <v>2865</v>
      </c>
      <c r="H491" s="17">
        <v>2009</v>
      </c>
      <c r="I491" s="20" t="s">
        <v>2887</v>
      </c>
      <c r="J491" s="20" t="s">
        <v>2889</v>
      </c>
      <c r="K491" s="17" t="s">
        <v>2888</v>
      </c>
      <c r="L491" s="17" t="s">
        <v>1168</v>
      </c>
      <c r="M491" s="22">
        <v>44749</v>
      </c>
      <c r="N491" s="22">
        <v>44749</v>
      </c>
    </row>
    <row r="492" spans="1:16" s="20" customFormat="1" ht="121.5" x14ac:dyDescent="0.25">
      <c r="A492" s="26" t="s">
        <v>2910</v>
      </c>
      <c r="B492" s="17" t="s">
        <v>268</v>
      </c>
      <c r="C492" s="17" t="s">
        <v>491</v>
      </c>
      <c r="D492" s="20" t="s">
        <v>2866</v>
      </c>
      <c r="E492" s="17" t="s">
        <v>37</v>
      </c>
      <c r="F492" s="17" t="s">
        <v>169</v>
      </c>
      <c r="G492" s="20" t="s">
        <v>2891</v>
      </c>
      <c r="H492" s="17">
        <v>2011</v>
      </c>
      <c r="I492" s="20" t="s">
        <v>2892</v>
      </c>
      <c r="J492" s="20" t="s">
        <v>2898</v>
      </c>
      <c r="K492" s="20" t="s">
        <v>2904</v>
      </c>
      <c r="L492" s="17" t="s">
        <v>2871</v>
      </c>
      <c r="M492" s="22">
        <v>44749</v>
      </c>
      <c r="N492" s="22">
        <v>44749</v>
      </c>
      <c r="P492" s="20" t="s">
        <v>2890</v>
      </c>
    </row>
    <row r="493" spans="1:16" s="20" customFormat="1" ht="121.5" x14ac:dyDescent="0.25">
      <c r="A493" s="26" t="s">
        <v>2911</v>
      </c>
      <c r="B493" s="17" t="s">
        <v>268</v>
      </c>
      <c r="C493" s="17" t="s">
        <v>491</v>
      </c>
      <c r="D493" s="20" t="s">
        <v>2866</v>
      </c>
      <c r="E493" s="17" t="s">
        <v>37</v>
      </c>
      <c r="F493" s="17" t="s">
        <v>169</v>
      </c>
      <c r="G493" s="20" t="s">
        <v>2891</v>
      </c>
      <c r="H493" s="17">
        <v>2011</v>
      </c>
      <c r="I493" s="20" t="s">
        <v>2893</v>
      </c>
      <c r="J493" s="20" t="s">
        <v>2899</v>
      </c>
      <c r="K493" s="20" t="s">
        <v>2905</v>
      </c>
      <c r="L493" s="17" t="s">
        <v>2871</v>
      </c>
      <c r="M493" s="22">
        <v>44749</v>
      </c>
      <c r="N493" s="22">
        <v>44749</v>
      </c>
      <c r="P493" s="20" t="s">
        <v>2890</v>
      </c>
    </row>
    <row r="494" spans="1:16" s="20" customFormat="1" ht="121.5" x14ac:dyDescent="0.25">
      <c r="A494" s="26" t="s">
        <v>2912</v>
      </c>
      <c r="B494" s="17" t="s">
        <v>268</v>
      </c>
      <c r="C494" s="17" t="s">
        <v>491</v>
      </c>
      <c r="D494" s="20" t="s">
        <v>2866</v>
      </c>
      <c r="E494" s="17" t="s">
        <v>37</v>
      </c>
      <c r="F494" s="17" t="s">
        <v>169</v>
      </c>
      <c r="G494" s="20" t="s">
        <v>2891</v>
      </c>
      <c r="H494" s="17">
        <v>2011</v>
      </c>
      <c r="I494" s="20" t="s">
        <v>2894</v>
      </c>
      <c r="J494" s="20" t="s">
        <v>2900</v>
      </c>
      <c r="K494" s="20" t="s">
        <v>2906</v>
      </c>
      <c r="L494" s="17" t="s">
        <v>2871</v>
      </c>
      <c r="M494" s="22">
        <v>44749</v>
      </c>
      <c r="N494" s="22">
        <v>44749</v>
      </c>
      <c r="P494" s="20" t="s">
        <v>2890</v>
      </c>
    </row>
    <row r="495" spans="1:16" s="20" customFormat="1" ht="121.5" x14ac:dyDescent="0.25">
      <c r="A495" s="26" t="s">
        <v>2913</v>
      </c>
      <c r="B495" s="17" t="s">
        <v>268</v>
      </c>
      <c r="C495" s="17" t="s">
        <v>491</v>
      </c>
      <c r="D495" s="20" t="s">
        <v>2866</v>
      </c>
      <c r="E495" s="17" t="s">
        <v>37</v>
      </c>
      <c r="F495" s="17" t="s">
        <v>169</v>
      </c>
      <c r="G495" s="20" t="s">
        <v>2891</v>
      </c>
      <c r="H495" s="17">
        <v>2011</v>
      </c>
      <c r="I495" s="20" t="s">
        <v>2895</v>
      </c>
      <c r="J495" s="20" t="s">
        <v>2901</v>
      </c>
      <c r="K495" s="20" t="s">
        <v>2907</v>
      </c>
      <c r="L495" s="17" t="s">
        <v>2871</v>
      </c>
      <c r="M495" s="22">
        <v>44749</v>
      </c>
      <c r="N495" s="22">
        <v>44749</v>
      </c>
      <c r="P495" s="20" t="s">
        <v>2890</v>
      </c>
    </row>
    <row r="496" spans="1:16" s="20" customFormat="1" ht="121.5" x14ac:dyDescent="0.25">
      <c r="A496" s="26" t="s">
        <v>2914</v>
      </c>
      <c r="B496" s="17" t="s">
        <v>268</v>
      </c>
      <c r="C496" s="17" t="s">
        <v>491</v>
      </c>
      <c r="D496" s="20" t="s">
        <v>2866</v>
      </c>
      <c r="E496" s="17" t="s">
        <v>37</v>
      </c>
      <c r="F496" s="17" t="s">
        <v>169</v>
      </c>
      <c r="G496" s="20" t="s">
        <v>2891</v>
      </c>
      <c r="H496" s="17">
        <v>2011</v>
      </c>
      <c r="I496" s="20" t="s">
        <v>2896</v>
      </c>
      <c r="J496" s="20" t="s">
        <v>2902</v>
      </c>
      <c r="K496" s="20" t="s">
        <v>2908</v>
      </c>
      <c r="L496" s="17" t="s">
        <v>2871</v>
      </c>
      <c r="M496" s="22">
        <v>44749</v>
      </c>
      <c r="N496" s="22">
        <v>44749</v>
      </c>
      <c r="P496" s="20" t="s">
        <v>2890</v>
      </c>
    </row>
    <row r="497" spans="1:16" s="20" customFormat="1" ht="121.5" x14ac:dyDescent="0.25">
      <c r="A497" s="26" t="s">
        <v>2915</v>
      </c>
      <c r="B497" s="17" t="s">
        <v>268</v>
      </c>
      <c r="C497" s="17" t="s">
        <v>491</v>
      </c>
      <c r="D497" s="20" t="s">
        <v>2866</v>
      </c>
      <c r="E497" s="17" t="s">
        <v>37</v>
      </c>
      <c r="F497" s="17" t="s">
        <v>169</v>
      </c>
      <c r="G497" s="20" t="s">
        <v>2891</v>
      </c>
      <c r="H497" s="17">
        <v>2011</v>
      </c>
      <c r="I497" s="20" t="s">
        <v>2897</v>
      </c>
      <c r="J497" s="20" t="s">
        <v>2903</v>
      </c>
      <c r="K497" s="20" t="s">
        <v>2909</v>
      </c>
      <c r="L497" s="17" t="s">
        <v>2871</v>
      </c>
      <c r="M497" s="22">
        <v>44749</v>
      </c>
      <c r="N497" s="22">
        <v>44749</v>
      </c>
      <c r="P497" s="20" t="s">
        <v>2890</v>
      </c>
    </row>
    <row r="498" spans="1:16" s="20" customFormat="1" ht="40.5" x14ac:dyDescent="0.25">
      <c r="A498" s="26" t="s">
        <v>2919</v>
      </c>
      <c r="B498" s="17" t="s">
        <v>268</v>
      </c>
      <c r="C498" s="17" t="s">
        <v>491</v>
      </c>
      <c r="D498" s="17" t="s">
        <v>719</v>
      </c>
      <c r="E498" s="17" t="s">
        <v>3</v>
      </c>
      <c r="F498" s="17" t="s">
        <v>20</v>
      </c>
      <c r="G498" s="20" t="s">
        <v>2891</v>
      </c>
      <c r="H498" s="20">
        <v>2011</v>
      </c>
      <c r="I498" s="20" t="s">
        <v>2918</v>
      </c>
      <c r="J498" s="20" t="s">
        <v>2916</v>
      </c>
      <c r="K498" s="17" t="s">
        <v>2917</v>
      </c>
      <c r="L498" s="17" t="s">
        <v>1168</v>
      </c>
      <c r="M498" s="22">
        <v>44749</v>
      </c>
      <c r="N498" s="22">
        <v>44749</v>
      </c>
    </row>
    <row r="499" spans="1:16" s="20" customFormat="1" ht="27" x14ac:dyDescent="0.25">
      <c r="A499" s="26" t="s">
        <v>2945</v>
      </c>
      <c r="B499" s="17" t="s">
        <v>268</v>
      </c>
      <c r="C499" s="17" t="s">
        <v>491</v>
      </c>
      <c r="D499" s="17" t="s">
        <v>292</v>
      </c>
      <c r="E499" s="17" t="s">
        <v>37</v>
      </c>
      <c r="F499" s="17" t="s">
        <v>169</v>
      </c>
      <c r="G499" s="20" t="s">
        <v>2920</v>
      </c>
      <c r="H499" s="20">
        <v>1980</v>
      </c>
      <c r="I499" s="20" t="s">
        <v>2921</v>
      </c>
      <c r="J499" s="24" t="s">
        <v>2964</v>
      </c>
      <c r="K499" s="20" t="s">
        <v>2966</v>
      </c>
      <c r="L499" s="20" t="s">
        <v>2965</v>
      </c>
      <c r="M499" s="37">
        <v>44755</v>
      </c>
      <c r="N499" s="37">
        <v>44755</v>
      </c>
    </row>
    <row r="500" spans="1:16" s="20" customFormat="1" ht="27" x14ac:dyDescent="0.25">
      <c r="A500" s="26" t="s">
        <v>2946</v>
      </c>
      <c r="B500" s="17" t="s">
        <v>268</v>
      </c>
      <c r="C500" s="17" t="s">
        <v>491</v>
      </c>
      <c r="D500" s="17" t="s">
        <v>292</v>
      </c>
      <c r="E500" s="17" t="s">
        <v>37</v>
      </c>
      <c r="F500" s="17" t="s">
        <v>169</v>
      </c>
      <c r="G500" s="20" t="s">
        <v>2920</v>
      </c>
      <c r="H500" s="20">
        <v>1981</v>
      </c>
      <c r="I500" s="20" t="s">
        <v>2922</v>
      </c>
      <c r="J500" s="20" t="s">
        <v>2967</v>
      </c>
      <c r="K500" s="20" t="s">
        <v>2966</v>
      </c>
      <c r="L500" s="20" t="s">
        <v>2965</v>
      </c>
      <c r="M500" s="37">
        <v>44755</v>
      </c>
      <c r="N500" s="37">
        <v>44755</v>
      </c>
    </row>
    <row r="501" spans="1:16" s="20" customFormat="1" ht="27" x14ac:dyDescent="0.25">
      <c r="A501" s="26" t="s">
        <v>2947</v>
      </c>
      <c r="B501" s="17" t="s">
        <v>268</v>
      </c>
      <c r="C501" s="17" t="s">
        <v>491</v>
      </c>
      <c r="D501" s="17" t="s">
        <v>292</v>
      </c>
      <c r="E501" s="17" t="s">
        <v>37</v>
      </c>
      <c r="F501" s="17" t="s">
        <v>169</v>
      </c>
      <c r="G501" s="20" t="s">
        <v>2920</v>
      </c>
      <c r="H501" s="20">
        <v>1981</v>
      </c>
      <c r="I501" s="20" t="s">
        <v>2923</v>
      </c>
      <c r="J501" s="20" t="s">
        <v>2968</v>
      </c>
      <c r="K501" s="20" t="s">
        <v>2966</v>
      </c>
      <c r="L501" s="20" t="s">
        <v>2965</v>
      </c>
      <c r="M501" s="37">
        <v>44755</v>
      </c>
      <c r="N501" s="37">
        <v>44755</v>
      </c>
    </row>
    <row r="502" spans="1:16" s="20" customFormat="1" ht="27" x14ac:dyDescent="0.25">
      <c r="A502" s="26" t="s">
        <v>2948</v>
      </c>
      <c r="B502" s="17" t="s">
        <v>268</v>
      </c>
      <c r="C502" s="17" t="s">
        <v>491</v>
      </c>
      <c r="D502" s="17" t="s">
        <v>292</v>
      </c>
      <c r="E502" s="17" t="s">
        <v>37</v>
      </c>
      <c r="F502" s="17" t="s">
        <v>169</v>
      </c>
      <c r="G502" s="20" t="s">
        <v>2920</v>
      </c>
      <c r="H502" s="20">
        <v>1981</v>
      </c>
      <c r="I502" s="20" t="s">
        <v>2924</v>
      </c>
      <c r="J502" s="20" t="s">
        <v>2969</v>
      </c>
      <c r="K502" s="20" t="s">
        <v>2966</v>
      </c>
      <c r="L502" s="20" t="s">
        <v>2965</v>
      </c>
      <c r="M502" s="37">
        <v>44755</v>
      </c>
      <c r="N502" s="37">
        <v>44755</v>
      </c>
    </row>
    <row r="503" spans="1:16" s="20" customFormat="1" ht="27" x14ac:dyDescent="0.25">
      <c r="A503" s="26" t="s">
        <v>2949</v>
      </c>
      <c r="B503" s="17" t="s">
        <v>268</v>
      </c>
      <c r="C503" s="17" t="s">
        <v>491</v>
      </c>
      <c r="D503" s="17" t="s">
        <v>292</v>
      </c>
      <c r="E503" s="17" t="s">
        <v>37</v>
      </c>
      <c r="F503" s="17" t="s">
        <v>169</v>
      </c>
      <c r="G503" s="20" t="s">
        <v>2920</v>
      </c>
      <c r="H503" s="20">
        <v>1981</v>
      </c>
      <c r="I503" s="20" t="s">
        <v>2925</v>
      </c>
      <c r="J503" s="20" t="s">
        <v>2970</v>
      </c>
      <c r="K503" s="20" t="s">
        <v>2966</v>
      </c>
      <c r="L503" s="20" t="s">
        <v>2965</v>
      </c>
      <c r="M503" s="37">
        <v>44755</v>
      </c>
      <c r="N503" s="37">
        <v>44755</v>
      </c>
    </row>
    <row r="504" spans="1:16" s="20" customFormat="1" ht="27" x14ac:dyDescent="0.25">
      <c r="A504" s="26" t="s">
        <v>2950</v>
      </c>
      <c r="B504" s="17" t="s">
        <v>268</v>
      </c>
      <c r="C504" s="17" t="s">
        <v>491</v>
      </c>
      <c r="D504" s="17" t="s">
        <v>292</v>
      </c>
      <c r="E504" s="17" t="s">
        <v>37</v>
      </c>
      <c r="F504" s="17" t="s">
        <v>169</v>
      </c>
      <c r="G504" s="20" t="s">
        <v>2920</v>
      </c>
      <c r="H504" s="20">
        <v>1981</v>
      </c>
      <c r="I504" s="20" t="s">
        <v>2926</v>
      </c>
      <c r="J504" s="20" t="s">
        <v>2971</v>
      </c>
      <c r="K504" s="20" t="s">
        <v>2966</v>
      </c>
      <c r="L504" s="20" t="s">
        <v>2965</v>
      </c>
      <c r="M504" s="37">
        <v>44755</v>
      </c>
      <c r="N504" s="37">
        <v>44755</v>
      </c>
    </row>
    <row r="505" spans="1:16" s="20" customFormat="1" ht="27" x14ac:dyDescent="0.25">
      <c r="A505" s="26" t="s">
        <v>2951</v>
      </c>
      <c r="B505" s="17" t="s">
        <v>268</v>
      </c>
      <c r="C505" s="17" t="s">
        <v>491</v>
      </c>
      <c r="D505" s="17" t="s">
        <v>292</v>
      </c>
      <c r="E505" s="17" t="s">
        <v>37</v>
      </c>
      <c r="F505" s="17" t="s">
        <v>169</v>
      </c>
      <c r="G505" s="20" t="s">
        <v>2920</v>
      </c>
      <c r="H505" s="20">
        <v>1981</v>
      </c>
      <c r="I505" s="20" t="s">
        <v>2927</v>
      </c>
      <c r="J505" s="20" t="s">
        <v>2972</v>
      </c>
      <c r="K505" s="20" t="s">
        <v>2966</v>
      </c>
      <c r="L505" s="20" t="s">
        <v>2965</v>
      </c>
      <c r="M505" s="37">
        <v>44755</v>
      </c>
      <c r="N505" s="37">
        <v>44755</v>
      </c>
    </row>
    <row r="506" spans="1:16" s="20" customFormat="1" ht="27" x14ac:dyDescent="0.25">
      <c r="A506" s="26" t="s">
        <v>2952</v>
      </c>
      <c r="B506" s="17" t="s">
        <v>268</v>
      </c>
      <c r="C506" s="17" t="s">
        <v>491</v>
      </c>
      <c r="D506" s="17" t="s">
        <v>292</v>
      </c>
      <c r="E506" s="17" t="s">
        <v>37</v>
      </c>
      <c r="F506" s="17" t="s">
        <v>169</v>
      </c>
      <c r="G506" s="20" t="s">
        <v>2920</v>
      </c>
      <c r="H506" s="20">
        <v>1981</v>
      </c>
      <c r="I506" s="20" t="s">
        <v>2928</v>
      </c>
      <c r="J506" s="20" t="s">
        <v>2973</v>
      </c>
      <c r="K506" s="20" t="s">
        <v>2966</v>
      </c>
      <c r="L506" s="20" t="s">
        <v>2965</v>
      </c>
      <c r="M506" s="37">
        <v>44755</v>
      </c>
      <c r="N506" s="37">
        <v>44755</v>
      </c>
    </row>
    <row r="507" spans="1:16" s="20" customFormat="1" ht="27" x14ac:dyDescent="0.25">
      <c r="A507" s="26" t="s">
        <v>2953</v>
      </c>
      <c r="B507" s="17" t="s">
        <v>268</v>
      </c>
      <c r="C507" s="17" t="s">
        <v>491</v>
      </c>
      <c r="D507" s="17" t="s">
        <v>292</v>
      </c>
      <c r="E507" s="17" t="s">
        <v>37</v>
      </c>
      <c r="F507" s="17" t="s">
        <v>169</v>
      </c>
      <c r="G507" s="20" t="s">
        <v>2920</v>
      </c>
      <c r="H507" s="20">
        <v>1981</v>
      </c>
      <c r="I507" s="20" t="s">
        <v>2974</v>
      </c>
      <c r="J507" s="20" t="s">
        <v>2975</v>
      </c>
      <c r="K507" s="20" t="s">
        <v>2966</v>
      </c>
      <c r="L507" s="20" t="s">
        <v>2965</v>
      </c>
      <c r="M507" s="37">
        <v>44755</v>
      </c>
      <c r="N507" s="37">
        <v>44755</v>
      </c>
    </row>
    <row r="508" spans="1:16" s="20" customFormat="1" ht="27" x14ac:dyDescent="0.25">
      <c r="A508" s="26" t="s">
        <v>2954</v>
      </c>
      <c r="B508" s="17" t="s">
        <v>268</v>
      </c>
      <c r="C508" s="17" t="s">
        <v>491</v>
      </c>
      <c r="D508" s="17" t="s">
        <v>292</v>
      </c>
      <c r="E508" s="17" t="s">
        <v>37</v>
      </c>
      <c r="F508" s="17" t="s">
        <v>169</v>
      </c>
      <c r="G508" s="20" t="s">
        <v>2920</v>
      </c>
      <c r="H508" s="20">
        <v>1981</v>
      </c>
      <c r="I508" s="20" t="s">
        <v>2929</v>
      </c>
      <c r="J508" s="20" t="s">
        <v>2976</v>
      </c>
      <c r="K508" s="20" t="s">
        <v>2966</v>
      </c>
      <c r="L508" s="20" t="s">
        <v>2965</v>
      </c>
      <c r="M508" s="37">
        <v>44755</v>
      </c>
      <c r="N508" s="37">
        <v>44755</v>
      </c>
    </row>
    <row r="509" spans="1:16" s="20" customFormat="1" ht="27" x14ac:dyDescent="0.25">
      <c r="A509" s="26" t="s">
        <v>2955</v>
      </c>
      <c r="B509" s="17" t="s">
        <v>268</v>
      </c>
      <c r="C509" s="17" t="s">
        <v>491</v>
      </c>
      <c r="D509" s="17" t="s">
        <v>292</v>
      </c>
      <c r="E509" s="17" t="s">
        <v>37</v>
      </c>
      <c r="F509" s="17" t="s">
        <v>169</v>
      </c>
      <c r="G509" s="20" t="s">
        <v>2920</v>
      </c>
      <c r="H509" s="20">
        <v>1981</v>
      </c>
      <c r="I509" s="20" t="s">
        <v>2930</v>
      </c>
      <c r="J509" s="20" t="s">
        <v>2977</v>
      </c>
      <c r="K509" s="20" t="s">
        <v>2966</v>
      </c>
      <c r="L509" s="20" t="s">
        <v>2965</v>
      </c>
      <c r="M509" s="37">
        <v>44755</v>
      </c>
      <c r="N509" s="37">
        <v>44755</v>
      </c>
    </row>
    <row r="510" spans="1:16" s="20" customFormat="1" ht="40.5" x14ac:dyDescent="0.25">
      <c r="A510" s="26" t="s">
        <v>2956</v>
      </c>
      <c r="B510" s="17" t="s">
        <v>268</v>
      </c>
      <c r="C510" s="17" t="s">
        <v>491</v>
      </c>
      <c r="D510" s="17" t="s">
        <v>292</v>
      </c>
      <c r="E510" s="17" t="s">
        <v>37</v>
      </c>
      <c r="F510" s="17" t="s">
        <v>169</v>
      </c>
      <c r="G510" s="20" t="s">
        <v>2920</v>
      </c>
      <c r="H510" s="20">
        <v>1980</v>
      </c>
      <c r="I510" s="20" t="s">
        <v>2931</v>
      </c>
      <c r="J510" s="20" t="s">
        <v>2978</v>
      </c>
      <c r="K510" s="20" t="s">
        <v>2966</v>
      </c>
      <c r="L510" s="20" t="s">
        <v>2965</v>
      </c>
      <c r="M510" s="37">
        <v>44755</v>
      </c>
      <c r="N510" s="37">
        <v>44755</v>
      </c>
    </row>
    <row r="511" spans="1:16" s="20" customFormat="1" ht="27" x14ac:dyDescent="0.25">
      <c r="A511" s="26" t="s">
        <v>2957</v>
      </c>
      <c r="B511" s="17" t="s">
        <v>268</v>
      </c>
      <c r="C511" s="17" t="s">
        <v>491</v>
      </c>
      <c r="D511" s="17" t="s">
        <v>292</v>
      </c>
      <c r="E511" s="17" t="s">
        <v>37</v>
      </c>
      <c r="F511" s="17" t="s">
        <v>169</v>
      </c>
      <c r="G511" s="20" t="s">
        <v>2920</v>
      </c>
      <c r="H511" s="20">
        <v>1981</v>
      </c>
      <c r="I511" s="20" t="s">
        <v>2935</v>
      </c>
      <c r="J511" s="20" t="s">
        <v>2979</v>
      </c>
      <c r="K511" s="20" t="s">
        <v>2966</v>
      </c>
      <c r="L511" s="20" t="s">
        <v>2965</v>
      </c>
      <c r="M511" s="37">
        <v>44755</v>
      </c>
      <c r="N511" s="37">
        <v>44755</v>
      </c>
    </row>
    <row r="512" spans="1:16" s="20" customFormat="1" ht="27" x14ac:dyDescent="0.25">
      <c r="A512" s="26" t="s">
        <v>2958</v>
      </c>
      <c r="B512" s="17" t="s">
        <v>268</v>
      </c>
      <c r="C512" s="17" t="s">
        <v>491</v>
      </c>
      <c r="D512" s="17" t="s">
        <v>292</v>
      </c>
      <c r="E512" s="17" t="s">
        <v>37</v>
      </c>
      <c r="F512" s="17" t="s">
        <v>169</v>
      </c>
      <c r="G512" s="20" t="s">
        <v>2920</v>
      </c>
      <c r="H512" s="20">
        <v>1999</v>
      </c>
      <c r="I512" s="20" t="s">
        <v>2932</v>
      </c>
      <c r="J512" s="20" t="s">
        <v>2981</v>
      </c>
      <c r="K512" s="20" t="s">
        <v>2966</v>
      </c>
      <c r="L512" s="20" t="s">
        <v>2965</v>
      </c>
      <c r="M512" s="37">
        <v>44755</v>
      </c>
      <c r="N512" s="37">
        <v>44755</v>
      </c>
    </row>
    <row r="513" spans="1:17" s="20" customFormat="1" ht="27" x14ac:dyDescent="0.25">
      <c r="A513" s="26" t="s">
        <v>2959</v>
      </c>
      <c r="B513" s="17" t="s">
        <v>268</v>
      </c>
      <c r="C513" s="17" t="s">
        <v>491</v>
      </c>
      <c r="D513" s="17" t="s">
        <v>292</v>
      </c>
      <c r="E513" s="17" t="s">
        <v>37</v>
      </c>
      <c r="F513" s="17" t="s">
        <v>169</v>
      </c>
      <c r="G513" s="20" t="s">
        <v>2920</v>
      </c>
      <c r="H513" s="20">
        <v>1999</v>
      </c>
      <c r="I513" s="20" t="s">
        <v>2933</v>
      </c>
      <c r="J513" s="20" t="s">
        <v>2982</v>
      </c>
      <c r="K513" s="20" t="s">
        <v>2966</v>
      </c>
      <c r="L513" s="20" t="s">
        <v>2965</v>
      </c>
      <c r="M513" s="37">
        <v>44755</v>
      </c>
      <c r="N513" s="37">
        <v>44755</v>
      </c>
    </row>
    <row r="514" spans="1:17" s="20" customFormat="1" ht="27" x14ac:dyDescent="0.25">
      <c r="A514" s="26" t="s">
        <v>2960</v>
      </c>
      <c r="B514" s="17" t="s">
        <v>268</v>
      </c>
      <c r="C514" s="17" t="s">
        <v>491</v>
      </c>
      <c r="D514" s="17" t="s">
        <v>292</v>
      </c>
      <c r="E514" s="17" t="s">
        <v>37</v>
      </c>
      <c r="F514" s="17" t="s">
        <v>169</v>
      </c>
      <c r="G514" s="20" t="s">
        <v>2920</v>
      </c>
      <c r="H514" s="20">
        <v>1999</v>
      </c>
      <c r="I514" s="20" t="s">
        <v>2934</v>
      </c>
      <c r="J514" s="20" t="s">
        <v>2983</v>
      </c>
      <c r="K514" s="20" t="s">
        <v>2966</v>
      </c>
      <c r="L514" s="20" t="s">
        <v>2965</v>
      </c>
      <c r="M514" s="37">
        <v>44755</v>
      </c>
      <c r="N514" s="37">
        <v>44755</v>
      </c>
    </row>
    <row r="515" spans="1:17" s="20" customFormat="1" ht="27" x14ac:dyDescent="0.25">
      <c r="A515" s="26" t="s">
        <v>2961</v>
      </c>
      <c r="B515" s="17" t="s">
        <v>268</v>
      </c>
      <c r="C515" s="17" t="s">
        <v>491</v>
      </c>
      <c r="D515" s="17" t="s">
        <v>292</v>
      </c>
      <c r="E515" s="17" t="s">
        <v>37</v>
      </c>
      <c r="F515" s="17" t="s">
        <v>169</v>
      </c>
      <c r="G515" s="20" t="s">
        <v>2920</v>
      </c>
      <c r="H515" s="20">
        <v>1999</v>
      </c>
      <c r="I515" s="20" t="s">
        <v>2936</v>
      </c>
      <c r="J515" s="20" t="s">
        <v>2984</v>
      </c>
      <c r="K515" s="20" t="s">
        <v>2966</v>
      </c>
      <c r="L515" s="20" t="s">
        <v>2965</v>
      </c>
      <c r="M515" s="37">
        <v>44755</v>
      </c>
      <c r="N515" s="37">
        <v>44755</v>
      </c>
    </row>
    <row r="516" spans="1:17" s="20" customFormat="1" ht="27" x14ac:dyDescent="0.25">
      <c r="A516" s="26" t="s">
        <v>2962</v>
      </c>
      <c r="B516" s="17" t="s">
        <v>268</v>
      </c>
      <c r="C516" s="17" t="s">
        <v>491</v>
      </c>
      <c r="D516" s="17" t="s">
        <v>292</v>
      </c>
      <c r="E516" s="17" t="s">
        <v>37</v>
      </c>
      <c r="F516" s="17" t="s">
        <v>169</v>
      </c>
      <c r="G516" s="20" t="s">
        <v>2920</v>
      </c>
      <c r="H516" s="20">
        <v>1983</v>
      </c>
      <c r="I516" s="20" t="s">
        <v>2937</v>
      </c>
      <c r="J516" s="20" t="s">
        <v>2985</v>
      </c>
      <c r="K516" s="20" t="s">
        <v>2966</v>
      </c>
      <c r="L516" s="20" t="s">
        <v>2965</v>
      </c>
      <c r="M516" s="37">
        <v>44755</v>
      </c>
      <c r="N516" s="37">
        <v>44755</v>
      </c>
    </row>
    <row r="517" spans="1:17" s="20" customFormat="1" ht="27" x14ac:dyDescent="0.25">
      <c r="A517" s="26" t="s">
        <v>2963</v>
      </c>
      <c r="B517" s="17" t="s">
        <v>268</v>
      </c>
      <c r="C517" s="17" t="s">
        <v>491</v>
      </c>
      <c r="D517" s="17" t="s">
        <v>292</v>
      </c>
      <c r="E517" s="17" t="s">
        <v>37</v>
      </c>
      <c r="F517" s="17" t="s">
        <v>169</v>
      </c>
      <c r="G517" s="20" t="s">
        <v>2920</v>
      </c>
      <c r="H517" s="20">
        <v>1997</v>
      </c>
      <c r="I517" s="20" t="s">
        <v>2938</v>
      </c>
      <c r="J517" s="20" t="s">
        <v>2986</v>
      </c>
      <c r="K517" s="20" t="s">
        <v>2966</v>
      </c>
      <c r="L517" s="20" t="s">
        <v>2965</v>
      </c>
      <c r="M517" s="37">
        <v>44755</v>
      </c>
      <c r="N517" s="37">
        <v>44755</v>
      </c>
    </row>
    <row r="518" spans="1:17" s="20" customFormat="1" ht="27" x14ac:dyDescent="0.25">
      <c r="A518" s="26" t="s">
        <v>2988</v>
      </c>
      <c r="B518" s="17" t="s">
        <v>268</v>
      </c>
      <c r="C518" s="17" t="s">
        <v>491</v>
      </c>
      <c r="D518" s="17" t="s">
        <v>292</v>
      </c>
      <c r="E518" s="17" t="s">
        <v>37</v>
      </c>
      <c r="F518" s="17" t="s">
        <v>169</v>
      </c>
      <c r="G518" s="20" t="s">
        <v>2920</v>
      </c>
      <c r="H518" s="20">
        <v>1980</v>
      </c>
      <c r="I518" s="20" t="s">
        <v>2980</v>
      </c>
      <c r="J518" s="20" t="s">
        <v>2987</v>
      </c>
      <c r="K518" s="20" t="s">
        <v>2966</v>
      </c>
      <c r="L518" s="20" t="s">
        <v>2965</v>
      </c>
      <c r="M518" s="37">
        <v>44755</v>
      </c>
      <c r="N518" s="37">
        <v>44755</v>
      </c>
    </row>
    <row r="519" spans="1:17" s="17" customFormat="1" ht="27" x14ac:dyDescent="0.25">
      <c r="A519" s="26" t="s">
        <v>2989</v>
      </c>
      <c r="B519" s="17" t="s">
        <v>268</v>
      </c>
      <c r="C519" s="17" t="s">
        <v>491</v>
      </c>
      <c r="D519" s="17" t="s">
        <v>292</v>
      </c>
      <c r="E519" s="17" t="s">
        <v>37</v>
      </c>
      <c r="F519" s="17" t="s">
        <v>169</v>
      </c>
      <c r="G519" s="17" t="s">
        <v>450</v>
      </c>
      <c r="H519" s="17">
        <v>1981</v>
      </c>
      <c r="I519" s="17" t="s">
        <v>2991</v>
      </c>
      <c r="J519" s="20" t="s">
        <v>2990</v>
      </c>
      <c r="K519" s="17" t="s">
        <v>2992</v>
      </c>
      <c r="L519" s="17" t="s">
        <v>2993</v>
      </c>
      <c r="M519" s="22">
        <v>44748</v>
      </c>
      <c r="N519" s="22">
        <v>44748</v>
      </c>
      <c r="P519" s="20" t="s">
        <v>2994</v>
      </c>
      <c r="Q519" s="17" t="s">
        <v>90</v>
      </c>
    </row>
    <row r="520" spans="1:17" s="17" customFormat="1" ht="13.5" x14ac:dyDescent="0.25">
      <c r="A520" s="26" t="s">
        <v>2995</v>
      </c>
      <c r="B520" s="17" t="s">
        <v>268</v>
      </c>
      <c r="C520" s="17" t="s">
        <v>491</v>
      </c>
      <c r="D520" s="17" t="s">
        <v>686</v>
      </c>
      <c r="E520" s="17" t="s">
        <v>6</v>
      </c>
      <c r="F520" s="17" t="s">
        <v>21</v>
      </c>
      <c r="G520" s="17" t="s">
        <v>450</v>
      </c>
      <c r="H520" s="17">
        <v>1983</v>
      </c>
      <c r="I520" s="17" t="s">
        <v>2997</v>
      </c>
      <c r="J520" s="20" t="s">
        <v>2998</v>
      </c>
      <c r="K520" s="17" t="s">
        <v>3000</v>
      </c>
      <c r="L520" s="17" t="s">
        <v>2999</v>
      </c>
      <c r="M520" s="22">
        <v>44748</v>
      </c>
      <c r="N520" s="22">
        <v>44748</v>
      </c>
    </row>
    <row r="521" spans="1:17" s="20" customFormat="1" ht="310.5" x14ac:dyDescent="0.25">
      <c r="A521" s="38" t="s">
        <v>3001</v>
      </c>
      <c r="B521" s="20" t="s">
        <v>268</v>
      </c>
      <c r="C521" s="20" t="s">
        <v>491</v>
      </c>
      <c r="D521" s="20" t="s">
        <v>2866</v>
      </c>
      <c r="E521" s="20" t="s">
        <v>37</v>
      </c>
      <c r="F521" s="20" t="s">
        <v>169</v>
      </c>
      <c r="G521" s="20" t="s">
        <v>3002</v>
      </c>
      <c r="H521" s="20">
        <v>2000</v>
      </c>
      <c r="I521" s="20" t="s">
        <v>3003</v>
      </c>
      <c r="J521" s="20" t="s">
        <v>3004</v>
      </c>
      <c r="K521" s="20" t="s">
        <v>3179</v>
      </c>
      <c r="L521" s="17" t="s">
        <v>2871</v>
      </c>
      <c r="M521" s="37">
        <v>44752</v>
      </c>
      <c r="N521" s="37">
        <v>44752</v>
      </c>
      <c r="O521" s="20" t="s">
        <v>3169</v>
      </c>
      <c r="P521" s="20" t="s">
        <v>3058</v>
      </c>
    </row>
    <row r="522" spans="1:17" s="17" customFormat="1" ht="54" x14ac:dyDescent="0.25">
      <c r="A522" s="38" t="s">
        <v>3012</v>
      </c>
      <c r="B522" s="20" t="s">
        <v>268</v>
      </c>
      <c r="C522" s="20" t="s">
        <v>491</v>
      </c>
      <c r="D522" s="20" t="s">
        <v>2866</v>
      </c>
      <c r="E522" s="20" t="s">
        <v>37</v>
      </c>
      <c r="F522" s="20" t="s">
        <v>169</v>
      </c>
      <c r="G522" s="20" t="s">
        <v>3005</v>
      </c>
      <c r="H522" s="17">
        <v>2000</v>
      </c>
      <c r="I522" s="17" t="s">
        <v>3007</v>
      </c>
      <c r="J522" s="20" t="s">
        <v>3006</v>
      </c>
      <c r="K522" s="20" t="s">
        <v>3010</v>
      </c>
      <c r="L522" s="17" t="s">
        <v>2871</v>
      </c>
      <c r="M522" s="37">
        <v>44752</v>
      </c>
      <c r="N522" s="37">
        <v>44752</v>
      </c>
      <c r="P522" s="20" t="s">
        <v>3057</v>
      </c>
    </row>
    <row r="523" spans="1:17" s="20" customFormat="1" ht="54" x14ac:dyDescent="0.25">
      <c r="A523" s="38" t="s">
        <v>3016</v>
      </c>
      <c r="B523" s="20" t="s">
        <v>268</v>
      </c>
      <c r="C523" s="20" t="s">
        <v>491</v>
      </c>
      <c r="D523" s="20" t="s">
        <v>2866</v>
      </c>
      <c r="E523" s="20" t="s">
        <v>37</v>
      </c>
      <c r="F523" s="20" t="s">
        <v>169</v>
      </c>
      <c r="G523" s="20" t="s">
        <v>3005</v>
      </c>
      <c r="H523" s="20">
        <v>2000</v>
      </c>
      <c r="I523" s="17" t="s">
        <v>3011</v>
      </c>
      <c r="J523" s="20" t="s">
        <v>3008</v>
      </c>
      <c r="K523" s="20" t="s">
        <v>3009</v>
      </c>
      <c r="L523" s="17" t="s">
        <v>2871</v>
      </c>
      <c r="M523" s="37">
        <v>44752</v>
      </c>
      <c r="N523" s="37">
        <v>44752</v>
      </c>
      <c r="P523" s="20" t="s">
        <v>3057</v>
      </c>
    </row>
    <row r="524" spans="1:17" s="17" customFormat="1" ht="54" x14ac:dyDescent="0.25">
      <c r="A524" s="38" t="s">
        <v>3017</v>
      </c>
      <c r="B524" s="20" t="s">
        <v>268</v>
      </c>
      <c r="C524" s="20" t="s">
        <v>491</v>
      </c>
      <c r="D524" s="20" t="s">
        <v>2866</v>
      </c>
      <c r="E524" s="20" t="s">
        <v>37</v>
      </c>
      <c r="F524" s="20" t="s">
        <v>169</v>
      </c>
      <c r="G524" s="20" t="s">
        <v>3005</v>
      </c>
      <c r="H524" s="20">
        <v>2000</v>
      </c>
      <c r="I524" s="17" t="s">
        <v>3015</v>
      </c>
      <c r="J524" s="20" t="s">
        <v>3014</v>
      </c>
      <c r="K524" s="20" t="s">
        <v>3013</v>
      </c>
      <c r="L524" s="17" t="s">
        <v>2871</v>
      </c>
      <c r="M524" s="37">
        <v>44752</v>
      </c>
      <c r="N524" s="37">
        <v>44752</v>
      </c>
      <c r="P524" s="20" t="s">
        <v>3057</v>
      </c>
    </row>
    <row r="525" spans="1:17" s="17" customFormat="1" ht="54" x14ac:dyDescent="0.25">
      <c r="A525" s="38" t="s">
        <v>3018</v>
      </c>
      <c r="B525" s="20" t="s">
        <v>268</v>
      </c>
      <c r="C525" s="20" t="s">
        <v>491</v>
      </c>
      <c r="D525" s="20" t="s">
        <v>2866</v>
      </c>
      <c r="E525" s="20" t="s">
        <v>37</v>
      </c>
      <c r="F525" s="20" t="s">
        <v>169</v>
      </c>
      <c r="G525" s="20" t="s">
        <v>3005</v>
      </c>
      <c r="H525" s="20">
        <v>2000</v>
      </c>
      <c r="I525" s="17" t="s">
        <v>3019</v>
      </c>
      <c r="J525" s="20" t="s">
        <v>3020</v>
      </c>
      <c r="K525" s="20" t="s">
        <v>3021</v>
      </c>
      <c r="L525" s="17" t="s">
        <v>2871</v>
      </c>
      <c r="M525" s="37">
        <v>44752</v>
      </c>
      <c r="N525" s="37">
        <v>44752</v>
      </c>
      <c r="P525" s="20" t="s">
        <v>3057</v>
      </c>
    </row>
    <row r="526" spans="1:17" s="17" customFormat="1" ht="67.5" x14ac:dyDescent="0.25">
      <c r="A526" s="38" t="s">
        <v>3024</v>
      </c>
      <c r="B526" s="20" t="s">
        <v>268</v>
      </c>
      <c r="C526" s="20" t="s">
        <v>491</v>
      </c>
      <c r="D526" s="20" t="s">
        <v>2866</v>
      </c>
      <c r="E526" s="20" t="s">
        <v>37</v>
      </c>
      <c r="F526" s="20" t="s">
        <v>169</v>
      </c>
      <c r="G526" s="20" t="s">
        <v>3005</v>
      </c>
      <c r="H526" s="20">
        <v>2000</v>
      </c>
      <c r="I526" s="17" t="s">
        <v>3023</v>
      </c>
      <c r="J526" s="20" t="s">
        <v>3022</v>
      </c>
      <c r="K526" s="20" t="s">
        <v>3030</v>
      </c>
      <c r="L526" s="17" t="s">
        <v>2871</v>
      </c>
      <c r="M526" s="37">
        <v>44752</v>
      </c>
      <c r="N526" s="37">
        <v>44752</v>
      </c>
      <c r="P526" s="20" t="s">
        <v>3057</v>
      </c>
    </row>
    <row r="527" spans="1:17" s="17" customFormat="1" ht="54" x14ac:dyDescent="0.25">
      <c r="A527" s="38" t="s">
        <v>3027</v>
      </c>
      <c r="B527" s="20" t="s">
        <v>268</v>
      </c>
      <c r="C527" s="20" t="s">
        <v>491</v>
      </c>
      <c r="D527" s="20" t="s">
        <v>2866</v>
      </c>
      <c r="E527" s="20" t="s">
        <v>37</v>
      </c>
      <c r="F527" s="20" t="s">
        <v>169</v>
      </c>
      <c r="G527" s="20" t="s">
        <v>3005</v>
      </c>
      <c r="H527" s="20">
        <v>2000</v>
      </c>
      <c r="I527" s="17" t="s">
        <v>3025</v>
      </c>
      <c r="J527" s="20" t="s">
        <v>3026</v>
      </c>
      <c r="K527" s="20" t="s">
        <v>3031</v>
      </c>
      <c r="L527" s="17" t="s">
        <v>2871</v>
      </c>
      <c r="M527" s="37">
        <v>44752</v>
      </c>
      <c r="N527" s="37">
        <v>44752</v>
      </c>
      <c r="P527" s="20" t="s">
        <v>3057</v>
      </c>
    </row>
    <row r="528" spans="1:17" s="17" customFormat="1" ht="54" x14ac:dyDescent="0.25">
      <c r="A528" s="38" t="s">
        <v>3033</v>
      </c>
      <c r="B528" s="20" t="s">
        <v>268</v>
      </c>
      <c r="C528" s="20" t="s">
        <v>491</v>
      </c>
      <c r="D528" s="20" t="s">
        <v>2866</v>
      </c>
      <c r="E528" s="20" t="s">
        <v>37</v>
      </c>
      <c r="F528" s="20" t="s">
        <v>169</v>
      </c>
      <c r="G528" s="20" t="s">
        <v>3005</v>
      </c>
      <c r="H528" s="20">
        <v>2000</v>
      </c>
      <c r="I528" s="17" t="s">
        <v>3028</v>
      </c>
      <c r="J528" s="20" t="s">
        <v>3029</v>
      </c>
      <c r="K528" s="20" t="s">
        <v>3032</v>
      </c>
      <c r="L528" s="17" t="s">
        <v>2871</v>
      </c>
      <c r="M528" s="37">
        <v>44752</v>
      </c>
      <c r="N528" s="37">
        <v>44752</v>
      </c>
      <c r="P528" s="20" t="s">
        <v>3057</v>
      </c>
    </row>
    <row r="529" spans="1:16" s="17" customFormat="1" ht="54" x14ac:dyDescent="0.25">
      <c r="A529" s="38" t="s">
        <v>3037</v>
      </c>
      <c r="B529" s="20" t="s">
        <v>268</v>
      </c>
      <c r="C529" s="20" t="s">
        <v>491</v>
      </c>
      <c r="D529" s="20" t="s">
        <v>2866</v>
      </c>
      <c r="E529" s="20" t="s">
        <v>37</v>
      </c>
      <c r="F529" s="20" t="s">
        <v>169</v>
      </c>
      <c r="G529" s="20" t="s">
        <v>3034</v>
      </c>
      <c r="H529" s="20">
        <v>2000</v>
      </c>
      <c r="I529" s="17" t="s">
        <v>3035</v>
      </c>
      <c r="J529" s="20" t="s">
        <v>3036</v>
      </c>
      <c r="K529" s="20" t="s">
        <v>3038</v>
      </c>
      <c r="L529" s="17" t="s">
        <v>2871</v>
      </c>
      <c r="M529" s="37">
        <v>44752</v>
      </c>
      <c r="N529" s="37">
        <v>44752</v>
      </c>
      <c r="P529" s="20" t="s">
        <v>3057</v>
      </c>
    </row>
    <row r="530" spans="1:16" s="17" customFormat="1" ht="54" x14ac:dyDescent="0.25">
      <c r="A530" s="38" t="s">
        <v>3042</v>
      </c>
      <c r="B530" s="20" t="s">
        <v>268</v>
      </c>
      <c r="C530" s="20" t="s">
        <v>491</v>
      </c>
      <c r="D530" s="20" t="s">
        <v>2866</v>
      </c>
      <c r="E530" s="20" t="s">
        <v>37</v>
      </c>
      <c r="F530" s="20" t="s">
        <v>169</v>
      </c>
      <c r="G530" s="20" t="s">
        <v>3039</v>
      </c>
      <c r="H530" s="20">
        <v>2000</v>
      </c>
      <c r="I530" s="17" t="s">
        <v>3041</v>
      </c>
      <c r="J530" s="20" t="s">
        <v>3044</v>
      </c>
      <c r="K530" s="20" t="s">
        <v>3045</v>
      </c>
      <c r="L530" s="17" t="s">
        <v>2871</v>
      </c>
      <c r="M530" s="37">
        <v>44752</v>
      </c>
      <c r="N530" s="37">
        <v>44752</v>
      </c>
      <c r="P530" s="20" t="s">
        <v>3057</v>
      </c>
    </row>
    <row r="531" spans="1:16" s="20" customFormat="1" ht="54" x14ac:dyDescent="0.25">
      <c r="A531" s="38" t="s">
        <v>3043</v>
      </c>
      <c r="B531" s="20" t="s">
        <v>268</v>
      </c>
      <c r="C531" s="20" t="s">
        <v>491</v>
      </c>
      <c r="D531" s="20" t="s">
        <v>2866</v>
      </c>
      <c r="E531" s="20" t="s">
        <v>37</v>
      </c>
      <c r="F531" s="20" t="s">
        <v>169</v>
      </c>
      <c r="G531" s="20" t="s">
        <v>3039</v>
      </c>
      <c r="H531" s="20">
        <v>2000</v>
      </c>
      <c r="I531" s="20" t="s">
        <v>3040</v>
      </c>
      <c r="J531" s="20" t="s">
        <v>3047</v>
      </c>
      <c r="K531" s="20" t="s">
        <v>3046</v>
      </c>
      <c r="L531" s="20" t="s">
        <v>2871</v>
      </c>
      <c r="M531" s="37">
        <v>44752</v>
      </c>
      <c r="N531" s="37">
        <v>44752</v>
      </c>
      <c r="P531" s="20" t="s">
        <v>3057</v>
      </c>
    </row>
    <row r="532" spans="1:16" s="17" customFormat="1" ht="189" x14ac:dyDescent="0.25">
      <c r="A532" s="38" t="s">
        <v>3049</v>
      </c>
      <c r="B532" s="20" t="s">
        <v>268</v>
      </c>
      <c r="C532" s="20" t="s">
        <v>491</v>
      </c>
      <c r="D532" s="20" t="s">
        <v>2866</v>
      </c>
      <c r="E532" s="20" t="s">
        <v>37</v>
      </c>
      <c r="F532" s="20" t="s">
        <v>169</v>
      </c>
      <c r="G532" s="20" t="s">
        <v>3048</v>
      </c>
      <c r="H532" s="20">
        <v>2000</v>
      </c>
      <c r="I532" s="17" t="s">
        <v>3051</v>
      </c>
      <c r="J532" s="20" t="s">
        <v>3052</v>
      </c>
      <c r="K532" s="20" t="s">
        <v>3059</v>
      </c>
      <c r="L532" s="17" t="s">
        <v>2871</v>
      </c>
      <c r="M532" s="37">
        <v>44752</v>
      </c>
      <c r="N532" s="37">
        <v>44752</v>
      </c>
      <c r="O532" s="17" t="s">
        <v>3055</v>
      </c>
      <c r="P532" s="20" t="s">
        <v>3050</v>
      </c>
    </row>
    <row r="533" spans="1:16" s="17" customFormat="1" ht="121.5" x14ac:dyDescent="0.25">
      <c r="A533" s="38" t="s">
        <v>3053</v>
      </c>
      <c r="B533" s="20" t="s">
        <v>268</v>
      </c>
      <c r="C533" s="20" t="s">
        <v>491</v>
      </c>
      <c r="D533" s="20" t="s">
        <v>2866</v>
      </c>
      <c r="E533" s="20" t="s">
        <v>37</v>
      </c>
      <c r="F533" s="20" t="s">
        <v>169</v>
      </c>
      <c r="G533" s="20" t="s">
        <v>3048</v>
      </c>
      <c r="H533" s="20">
        <v>2000</v>
      </c>
      <c r="I533" s="17" t="s">
        <v>3054</v>
      </c>
      <c r="J533" s="20" t="s">
        <v>3056</v>
      </c>
      <c r="K533" s="20" t="s">
        <v>3063</v>
      </c>
      <c r="L533" s="17" t="s">
        <v>2871</v>
      </c>
      <c r="M533" s="37">
        <v>44752</v>
      </c>
      <c r="N533" s="37">
        <v>44752</v>
      </c>
      <c r="O533" s="17" t="s">
        <v>3055</v>
      </c>
      <c r="P533" s="20" t="s">
        <v>3050</v>
      </c>
    </row>
    <row r="534" spans="1:16" s="17" customFormat="1" ht="135" x14ac:dyDescent="0.25">
      <c r="A534" s="38" t="s">
        <v>3061</v>
      </c>
      <c r="B534" s="20" t="s">
        <v>268</v>
      </c>
      <c r="C534" s="20" t="s">
        <v>491</v>
      </c>
      <c r="D534" s="20" t="s">
        <v>2866</v>
      </c>
      <c r="E534" s="20" t="s">
        <v>37</v>
      </c>
      <c r="F534" s="20" t="s">
        <v>169</v>
      </c>
      <c r="G534" s="20" t="s">
        <v>3048</v>
      </c>
      <c r="H534" s="20">
        <v>2000</v>
      </c>
      <c r="I534" s="17" t="s">
        <v>3060</v>
      </c>
      <c r="J534" s="20" t="s">
        <v>3062</v>
      </c>
      <c r="K534" s="20" t="s">
        <v>3064</v>
      </c>
      <c r="L534" s="17" t="s">
        <v>2871</v>
      </c>
      <c r="M534" s="37">
        <v>44752</v>
      </c>
      <c r="N534" s="37">
        <v>44752</v>
      </c>
      <c r="O534" s="17" t="s">
        <v>3055</v>
      </c>
      <c r="P534" s="20" t="s">
        <v>3050</v>
      </c>
    </row>
    <row r="535" spans="1:16" s="17" customFormat="1" ht="135" x14ac:dyDescent="0.25">
      <c r="A535" s="38" t="s">
        <v>3066</v>
      </c>
      <c r="B535" s="20" t="s">
        <v>268</v>
      </c>
      <c r="C535" s="20" t="s">
        <v>491</v>
      </c>
      <c r="D535" s="20" t="s">
        <v>2866</v>
      </c>
      <c r="E535" s="20" t="s">
        <v>37</v>
      </c>
      <c r="F535" s="20" t="s">
        <v>169</v>
      </c>
      <c r="G535" s="20" t="s">
        <v>3048</v>
      </c>
      <c r="H535" s="20">
        <v>2000</v>
      </c>
      <c r="I535" s="17" t="s">
        <v>3065</v>
      </c>
      <c r="J535" s="20" t="s">
        <v>3067</v>
      </c>
      <c r="K535" s="20" t="s">
        <v>3068</v>
      </c>
      <c r="L535" s="17" t="s">
        <v>2871</v>
      </c>
      <c r="M535" s="37">
        <v>44752</v>
      </c>
      <c r="N535" s="37">
        <v>44752</v>
      </c>
      <c r="O535" s="17" t="s">
        <v>3055</v>
      </c>
      <c r="P535" s="20" t="s">
        <v>3050</v>
      </c>
    </row>
    <row r="536" spans="1:16" s="17" customFormat="1" ht="135" x14ac:dyDescent="0.25">
      <c r="A536" s="38" t="s">
        <v>3070</v>
      </c>
      <c r="B536" s="20" t="s">
        <v>268</v>
      </c>
      <c r="C536" s="20" t="s">
        <v>491</v>
      </c>
      <c r="D536" s="20" t="s">
        <v>2866</v>
      </c>
      <c r="E536" s="20" t="s">
        <v>37</v>
      </c>
      <c r="F536" s="20" t="s">
        <v>169</v>
      </c>
      <c r="G536" s="20" t="s">
        <v>3048</v>
      </c>
      <c r="H536" s="20">
        <v>2000</v>
      </c>
      <c r="I536" s="17" t="s">
        <v>3069</v>
      </c>
      <c r="J536" s="20" t="s">
        <v>3071</v>
      </c>
      <c r="K536" s="20" t="s">
        <v>3073</v>
      </c>
      <c r="L536" s="17" t="s">
        <v>2871</v>
      </c>
      <c r="M536" s="37">
        <v>44752</v>
      </c>
      <c r="N536" s="37">
        <v>44752</v>
      </c>
      <c r="O536" s="17" t="s">
        <v>3055</v>
      </c>
      <c r="P536" s="20" t="s">
        <v>3050</v>
      </c>
    </row>
    <row r="537" spans="1:16" s="17" customFormat="1" ht="162" x14ac:dyDescent="0.25">
      <c r="A537" s="38" t="s">
        <v>3075</v>
      </c>
      <c r="B537" s="20" t="s">
        <v>268</v>
      </c>
      <c r="C537" s="20" t="s">
        <v>491</v>
      </c>
      <c r="D537" s="20" t="s">
        <v>2866</v>
      </c>
      <c r="E537" s="20" t="s">
        <v>37</v>
      </c>
      <c r="F537" s="20" t="s">
        <v>169</v>
      </c>
      <c r="G537" s="20" t="s">
        <v>3048</v>
      </c>
      <c r="H537" s="20">
        <v>2000</v>
      </c>
      <c r="I537" s="17" t="s">
        <v>3072</v>
      </c>
      <c r="J537" s="20" t="s">
        <v>3074</v>
      </c>
      <c r="K537" s="20" t="s">
        <v>3078</v>
      </c>
      <c r="L537" s="17" t="s">
        <v>2871</v>
      </c>
      <c r="M537" s="37">
        <v>44752</v>
      </c>
      <c r="N537" s="37">
        <v>44752</v>
      </c>
      <c r="O537" s="17" t="s">
        <v>3055</v>
      </c>
      <c r="P537" s="20" t="s">
        <v>3050</v>
      </c>
    </row>
    <row r="538" spans="1:16" s="17" customFormat="1" ht="121.5" x14ac:dyDescent="0.25">
      <c r="A538" s="38" t="s">
        <v>3077</v>
      </c>
      <c r="B538" s="20" t="s">
        <v>268</v>
      </c>
      <c r="C538" s="20" t="s">
        <v>491</v>
      </c>
      <c r="D538" s="20" t="s">
        <v>2866</v>
      </c>
      <c r="E538" s="20" t="s">
        <v>37</v>
      </c>
      <c r="F538" s="20" t="s">
        <v>169</v>
      </c>
      <c r="G538" s="20" t="s">
        <v>3048</v>
      </c>
      <c r="H538" s="20">
        <v>2000</v>
      </c>
      <c r="I538" s="17" t="s">
        <v>3076</v>
      </c>
      <c r="J538" s="20" t="s">
        <v>3079</v>
      </c>
      <c r="K538" s="20" t="s">
        <v>3080</v>
      </c>
      <c r="L538" s="17" t="s">
        <v>2871</v>
      </c>
      <c r="M538" s="37">
        <v>44752</v>
      </c>
      <c r="N538" s="37">
        <v>44752</v>
      </c>
      <c r="O538" s="17" t="s">
        <v>3055</v>
      </c>
      <c r="P538" s="20" t="s">
        <v>3050</v>
      </c>
    </row>
    <row r="539" spans="1:16" s="17" customFormat="1" ht="135" x14ac:dyDescent="0.25">
      <c r="A539" s="38" t="s">
        <v>3084</v>
      </c>
      <c r="B539" s="20" t="s">
        <v>268</v>
      </c>
      <c r="C539" s="20" t="s">
        <v>491</v>
      </c>
      <c r="D539" s="20" t="s">
        <v>2866</v>
      </c>
      <c r="E539" s="20" t="s">
        <v>37</v>
      </c>
      <c r="F539" s="20" t="s">
        <v>169</v>
      </c>
      <c r="G539" s="20" t="s">
        <v>3048</v>
      </c>
      <c r="H539" s="20">
        <v>2000</v>
      </c>
      <c r="I539" s="17" t="s">
        <v>3081</v>
      </c>
      <c r="J539" s="20" t="s">
        <v>3082</v>
      </c>
      <c r="K539" s="20" t="s">
        <v>3083</v>
      </c>
      <c r="L539" s="17" t="s">
        <v>2871</v>
      </c>
      <c r="M539" s="37">
        <v>44752</v>
      </c>
      <c r="N539" s="37">
        <v>44752</v>
      </c>
      <c r="O539" s="17" t="s">
        <v>3055</v>
      </c>
      <c r="P539" s="20" t="s">
        <v>3050</v>
      </c>
    </row>
    <row r="540" spans="1:16" s="17" customFormat="1" ht="121.5" x14ac:dyDescent="0.25">
      <c r="A540" s="38" t="s">
        <v>3088</v>
      </c>
      <c r="B540" s="20" t="s">
        <v>268</v>
      </c>
      <c r="C540" s="20" t="s">
        <v>491</v>
      </c>
      <c r="D540" s="20" t="s">
        <v>2866</v>
      </c>
      <c r="E540" s="20" t="s">
        <v>37</v>
      </c>
      <c r="F540" s="20" t="s">
        <v>169</v>
      </c>
      <c r="G540" s="20" t="s">
        <v>3048</v>
      </c>
      <c r="H540" s="20">
        <v>2000</v>
      </c>
      <c r="I540" s="17" t="s">
        <v>3085</v>
      </c>
      <c r="J540" s="20" t="s">
        <v>3086</v>
      </c>
      <c r="K540" s="20" t="s">
        <v>3087</v>
      </c>
      <c r="L540" s="17" t="s">
        <v>2871</v>
      </c>
      <c r="M540" s="37">
        <v>44752</v>
      </c>
      <c r="N540" s="37">
        <v>44752</v>
      </c>
      <c r="O540" s="17" t="s">
        <v>3055</v>
      </c>
      <c r="P540" s="20" t="s">
        <v>3050</v>
      </c>
    </row>
    <row r="541" spans="1:16" s="17" customFormat="1" ht="135" x14ac:dyDescent="0.25">
      <c r="A541" s="38" t="s">
        <v>3091</v>
      </c>
      <c r="B541" s="20" t="s">
        <v>268</v>
      </c>
      <c r="C541" s="20" t="s">
        <v>491</v>
      </c>
      <c r="D541" s="20" t="s">
        <v>2866</v>
      </c>
      <c r="E541" s="20" t="s">
        <v>37</v>
      </c>
      <c r="F541" s="20" t="s">
        <v>169</v>
      </c>
      <c r="G541" s="20" t="s">
        <v>3048</v>
      </c>
      <c r="H541" s="20">
        <v>2000</v>
      </c>
      <c r="I541" s="17" t="s">
        <v>3090</v>
      </c>
      <c r="J541" s="20" t="s">
        <v>3089</v>
      </c>
      <c r="K541" s="20" t="s">
        <v>3092</v>
      </c>
      <c r="L541" s="17" t="s">
        <v>2871</v>
      </c>
      <c r="M541" s="37">
        <v>44752</v>
      </c>
      <c r="N541" s="37">
        <v>44752</v>
      </c>
      <c r="O541" s="17" t="s">
        <v>3055</v>
      </c>
      <c r="P541" s="20" t="s">
        <v>3050</v>
      </c>
    </row>
    <row r="542" spans="1:16" s="17" customFormat="1" ht="121.5" x14ac:dyDescent="0.25">
      <c r="A542" s="38" t="s">
        <v>3096</v>
      </c>
      <c r="B542" s="20" t="s">
        <v>268</v>
      </c>
      <c r="C542" s="20" t="s">
        <v>491</v>
      </c>
      <c r="D542" s="20" t="s">
        <v>2866</v>
      </c>
      <c r="E542" s="20" t="s">
        <v>37</v>
      </c>
      <c r="F542" s="20" t="s">
        <v>169</v>
      </c>
      <c r="G542" s="20" t="s">
        <v>3048</v>
      </c>
      <c r="H542" s="20">
        <v>2000</v>
      </c>
      <c r="I542" s="17" t="s">
        <v>3093</v>
      </c>
      <c r="J542" s="20" t="s">
        <v>3094</v>
      </c>
      <c r="K542" s="20" t="s">
        <v>3095</v>
      </c>
      <c r="L542" s="17" t="s">
        <v>2871</v>
      </c>
      <c r="M542" s="37">
        <v>44752</v>
      </c>
      <c r="N542" s="37">
        <v>44752</v>
      </c>
      <c r="O542" s="17" t="s">
        <v>3055</v>
      </c>
      <c r="P542" s="20" t="s">
        <v>3050</v>
      </c>
    </row>
    <row r="543" spans="1:16" s="17" customFormat="1" ht="148.5" x14ac:dyDescent="0.25">
      <c r="A543" s="38" t="s">
        <v>3098</v>
      </c>
      <c r="B543" s="20" t="s">
        <v>268</v>
      </c>
      <c r="C543" s="20" t="s">
        <v>491</v>
      </c>
      <c r="D543" s="20" t="s">
        <v>2866</v>
      </c>
      <c r="E543" s="20" t="s">
        <v>37</v>
      </c>
      <c r="F543" s="20" t="s">
        <v>169</v>
      </c>
      <c r="G543" s="20" t="s">
        <v>3048</v>
      </c>
      <c r="H543" s="20">
        <v>2000</v>
      </c>
      <c r="I543" s="17" t="s">
        <v>3097</v>
      </c>
      <c r="J543" s="20" t="s">
        <v>3099</v>
      </c>
      <c r="K543" s="20" t="s">
        <v>3100</v>
      </c>
      <c r="L543" s="17" t="s">
        <v>2871</v>
      </c>
      <c r="M543" s="37">
        <v>44752</v>
      </c>
      <c r="N543" s="37">
        <v>44752</v>
      </c>
      <c r="O543" s="17" t="s">
        <v>3055</v>
      </c>
      <c r="P543" s="20" t="s">
        <v>3050</v>
      </c>
    </row>
    <row r="544" spans="1:16" s="17" customFormat="1" ht="135" x14ac:dyDescent="0.25">
      <c r="A544" s="38" t="s">
        <v>3101</v>
      </c>
      <c r="B544" s="20" t="s">
        <v>268</v>
      </c>
      <c r="C544" s="20" t="s">
        <v>491</v>
      </c>
      <c r="D544" s="20" t="s">
        <v>2866</v>
      </c>
      <c r="E544" s="20" t="s">
        <v>37</v>
      </c>
      <c r="F544" s="20" t="s">
        <v>169</v>
      </c>
      <c r="G544" s="20" t="s">
        <v>3048</v>
      </c>
      <c r="H544" s="20">
        <v>2000</v>
      </c>
      <c r="I544" s="17" t="s">
        <v>3102</v>
      </c>
      <c r="J544" s="20" t="s">
        <v>3103</v>
      </c>
      <c r="K544" s="20" t="s">
        <v>3104</v>
      </c>
      <c r="L544" s="17" t="s">
        <v>2871</v>
      </c>
      <c r="M544" s="37">
        <v>44752</v>
      </c>
      <c r="N544" s="37">
        <v>44752</v>
      </c>
      <c r="O544" s="17" t="s">
        <v>3055</v>
      </c>
      <c r="P544" s="20" t="s">
        <v>3050</v>
      </c>
    </row>
    <row r="545" spans="1:16" s="17" customFormat="1" ht="148.5" x14ac:dyDescent="0.25">
      <c r="A545" s="38" t="s">
        <v>3107</v>
      </c>
      <c r="B545" s="20" t="s">
        <v>268</v>
      </c>
      <c r="C545" s="20" t="s">
        <v>491</v>
      </c>
      <c r="D545" s="20" t="s">
        <v>2866</v>
      </c>
      <c r="E545" s="20" t="s">
        <v>37</v>
      </c>
      <c r="F545" s="20" t="s">
        <v>169</v>
      </c>
      <c r="G545" s="20" t="s">
        <v>3048</v>
      </c>
      <c r="H545" s="20">
        <v>2000</v>
      </c>
      <c r="I545" s="17" t="s">
        <v>3106</v>
      </c>
      <c r="J545" s="20" t="s">
        <v>3105</v>
      </c>
      <c r="K545" s="20" t="s">
        <v>3115</v>
      </c>
      <c r="L545" s="17" t="s">
        <v>2871</v>
      </c>
      <c r="M545" s="37">
        <v>44752</v>
      </c>
      <c r="N545" s="37">
        <v>44752</v>
      </c>
      <c r="O545" s="17" t="s">
        <v>3055</v>
      </c>
      <c r="P545" s="20" t="s">
        <v>3050</v>
      </c>
    </row>
    <row r="546" spans="1:16" s="17" customFormat="1" ht="135" x14ac:dyDescent="0.25">
      <c r="A546" s="38" t="s">
        <v>3109</v>
      </c>
      <c r="B546" s="20" t="s">
        <v>268</v>
      </c>
      <c r="C546" s="20" t="s">
        <v>491</v>
      </c>
      <c r="D546" s="20" t="s">
        <v>2866</v>
      </c>
      <c r="E546" s="20" t="s">
        <v>37</v>
      </c>
      <c r="F546" s="20" t="s">
        <v>169</v>
      </c>
      <c r="G546" s="20" t="s">
        <v>3048</v>
      </c>
      <c r="H546" s="20">
        <v>2000</v>
      </c>
      <c r="I546" s="17" t="s">
        <v>3110</v>
      </c>
      <c r="J546" s="20" t="s">
        <v>3108</v>
      </c>
      <c r="K546" s="20" t="s">
        <v>3114</v>
      </c>
      <c r="L546" s="17" t="s">
        <v>2871</v>
      </c>
      <c r="M546" s="37">
        <v>44752</v>
      </c>
      <c r="N546" s="37">
        <v>44752</v>
      </c>
      <c r="O546" s="17" t="s">
        <v>3055</v>
      </c>
      <c r="P546" s="20" t="s">
        <v>3050</v>
      </c>
    </row>
    <row r="547" spans="1:16" s="17" customFormat="1" ht="148.5" x14ac:dyDescent="0.25">
      <c r="A547" s="38" t="s">
        <v>3113</v>
      </c>
      <c r="B547" s="20" t="s">
        <v>268</v>
      </c>
      <c r="C547" s="20" t="s">
        <v>491</v>
      </c>
      <c r="D547" s="20" t="s">
        <v>2866</v>
      </c>
      <c r="E547" s="20" t="s">
        <v>37</v>
      </c>
      <c r="F547" s="20" t="s">
        <v>169</v>
      </c>
      <c r="G547" s="20" t="s">
        <v>3048</v>
      </c>
      <c r="H547" s="17">
        <v>2000</v>
      </c>
      <c r="I547" s="17" t="s">
        <v>3112</v>
      </c>
      <c r="J547" s="20" t="s">
        <v>3111</v>
      </c>
      <c r="K547" s="20" t="s">
        <v>3116</v>
      </c>
      <c r="L547" s="17" t="s">
        <v>2871</v>
      </c>
      <c r="M547" s="37">
        <v>44752</v>
      </c>
      <c r="N547" s="37">
        <v>44752</v>
      </c>
      <c r="O547" s="17" t="s">
        <v>3055</v>
      </c>
      <c r="P547" s="20" t="s">
        <v>3050</v>
      </c>
    </row>
    <row r="548" spans="1:16" s="17" customFormat="1" ht="148.5" x14ac:dyDescent="0.25">
      <c r="A548" s="38" t="s">
        <v>3119</v>
      </c>
      <c r="B548" s="20" t="s">
        <v>268</v>
      </c>
      <c r="C548" s="20" t="s">
        <v>491</v>
      </c>
      <c r="D548" s="20" t="s">
        <v>2866</v>
      </c>
      <c r="E548" s="20" t="s">
        <v>37</v>
      </c>
      <c r="F548" s="20" t="s">
        <v>169</v>
      </c>
      <c r="G548" s="20" t="s">
        <v>3048</v>
      </c>
      <c r="H548" s="17">
        <v>2000</v>
      </c>
      <c r="I548" s="17" t="s">
        <v>3118</v>
      </c>
      <c r="J548" s="20" t="s">
        <v>3117</v>
      </c>
      <c r="K548" s="20" t="s">
        <v>3120</v>
      </c>
      <c r="L548" s="17" t="s">
        <v>2871</v>
      </c>
      <c r="M548" s="37">
        <v>44752</v>
      </c>
      <c r="N548" s="37">
        <v>44752</v>
      </c>
      <c r="O548" s="17" t="s">
        <v>3055</v>
      </c>
      <c r="P548" s="20" t="s">
        <v>3050</v>
      </c>
    </row>
    <row r="549" spans="1:16" s="17" customFormat="1" ht="175.5" x14ac:dyDescent="0.25">
      <c r="A549" s="38" t="s">
        <v>3125</v>
      </c>
      <c r="B549" s="20" t="s">
        <v>268</v>
      </c>
      <c r="C549" s="20" t="s">
        <v>491</v>
      </c>
      <c r="D549" s="20" t="s">
        <v>2866</v>
      </c>
      <c r="E549" s="20" t="s">
        <v>37</v>
      </c>
      <c r="F549" s="20" t="s">
        <v>169</v>
      </c>
      <c r="G549" s="17" t="s">
        <v>3124</v>
      </c>
      <c r="H549" s="17">
        <v>2000</v>
      </c>
      <c r="I549" s="20" t="s">
        <v>3122</v>
      </c>
      <c r="J549" s="20" t="s">
        <v>3121</v>
      </c>
      <c r="K549" s="20" t="s">
        <v>3133</v>
      </c>
      <c r="L549" s="17" t="s">
        <v>2871</v>
      </c>
      <c r="M549" s="37">
        <v>44752</v>
      </c>
      <c r="N549" s="37">
        <v>44752</v>
      </c>
      <c r="O549" s="17" t="s">
        <v>3132</v>
      </c>
      <c r="P549" s="20" t="s">
        <v>3123</v>
      </c>
    </row>
    <row r="550" spans="1:16" s="17" customFormat="1" ht="67.5" x14ac:dyDescent="0.25">
      <c r="A550" s="38" t="s">
        <v>3136</v>
      </c>
      <c r="B550" s="20" t="s">
        <v>268</v>
      </c>
      <c r="C550" s="20" t="s">
        <v>491</v>
      </c>
      <c r="D550" s="20" t="s">
        <v>2866</v>
      </c>
      <c r="E550" s="20" t="s">
        <v>37</v>
      </c>
      <c r="F550" s="20" t="s">
        <v>169</v>
      </c>
      <c r="G550" s="20" t="s">
        <v>3126</v>
      </c>
      <c r="H550" s="17">
        <v>2000</v>
      </c>
      <c r="I550" s="17" t="s">
        <v>3127</v>
      </c>
      <c r="J550" s="20" t="s">
        <v>3134</v>
      </c>
      <c r="K550" s="20" t="s">
        <v>3135</v>
      </c>
      <c r="L550" s="17" t="s">
        <v>2871</v>
      </c>
      <c r="M550" s="37">
        <v>44752</v>
      </c>
      <c r="N550" s="37">
        <v>44752</v>
      </c>
      <c r="P550" s="20" t="s">
        <v>3143</v>
      </c>
    </row>
    <row r="551" spans="1:16" s="17" customFormat="1" ht="81" x14ac:dyDescent="0.25">
      <c r="A551" s="38" t="s">
        <v>3137</v>
      </c>
      <c r="B551" s="20" t="s">
        <v>268</v>
      </c>
      <c r="C551" s="20" t="s">
        <v>491</v>
      </c>
      <c r="D551" s="20" t="s">
        <v>2866</v>
      </c>
      <c r="E551" s="20" t="s">
        <v>37</v>
      </c>
      <c r="F551" s="20" t="s">
        <v>169</v>
      </c>
      <c r="G551" s="20" t="s">
        <v>3126</v>
      </c>
      <c r="H551" s="17">
        <v>2000</v>
      </c>
      <c r="I551" s="17" t="s">
        <v>3128</v>
      </c>
      <c r="J551" s="20" t="s">
        <v>3141</v>
      </c>
      <c r="K551" s="20" t="s">
        <v>3142</v>
      </c>
      <c r="L551" s="17" t="s">
        <v>2871</v>
      </c>
      <c r="M551" s="37">
        <v>44752</v>
      </c>
      <c r="N551" s="37">
        <v>44752</v>
      </c>
      <c r="P551" s="20" t="s">
        <v>3143</v>
      </c>
    </row>
    <row r="552" spans="1:16" s="17" customFormat="1" ht="94.5" x14ac:dyDescent="0.25">
      <c r="A552" s="38" t="s">
        <v>3138</v>
      </c>
      <c r="B552" s="20" t="s">
        <v>268</v>
      </c>
      <c r="C552" s="20" t="s">
        <v>491</v>
      </c>
      <c r="D552" s="20" t="s">
        <v>2866</v>
      </c>
      <c r="E552" s="20" t="s">
        <v>37</v>
      </c>
      <c r="F552" s="20" t="s">
        <v>169</v>
      </c>
      <c r="G552" s="20" t="s">
        <v>3126</v>
      </c>
      <c r="H552" s="17">
        <v>2000</v>
      </c>
      <c r="I552" s="17" t="s">
        <v>3129</v>
      </c>
      <c r="J552" s="20" t="s">
        <v>3144</v>
      </c>
      <c r="K552" s="20" t="s">
        <v>3145</v>
      </c>
      <c r="L552" s="17" t="s">
        <v>2871</v>
      </c>
      <c r="M552" s="37">
        <v>44752</v>
      </c>
      <c r="N552" s="37">
        <v>44752</v>
      </c>
      <c r="P552" s="20" t="s">
        <v>3143</v>
      </c>
    </row>
    <row r="553" spans="1:16" s="17" customFormat="1" ht="94.5" x14ac:dyDescent="0.25">
      <c r="A553" s="38" t="s">
        <v>3139</v>
      </c>
      <c r="B553" s="20" t="s">
        <v>268</v>
      </c>
      <c r="C553" s="20" t="s">
        <v>491</v>
      </c>
      <c r="D553" s="20" t="s">
        <v>2866</v>
      </c>
      <c r="E553" s="20" t="s">
        <v>37</v>
      </c>
      <c r="F553" s="20" t="s">
        <v>169</v>
      </c>
      <c r="G553" s="20" t="s">
        <v>3126</v>
      </c>
      <c r="H553" s="17">
        <v>2000</v>
      </c>
      <c r="I553" s="17" t="s">
        <v>3130</v>
      </c>
      <c r="J553" s="20" t="s">
        <v>3146</v>
      </c>
      <c r="K553" s="20" t="s">
        <v>3148</v>
      </c>
      <c r="L553" s="17" t="s">
        <v>2871</v>
      </c>
      <c r="M553" s="37">
        <v>44752</v>
      </c>
      <c r="N553" s="37">
        <v>44752</v>
      </c>
      <c r="P553" s="20" t="s">
        <v>3143</v>
      </c>
    </row>
    <row r="554" spans="1:16" s="17" customFormat="1" ht="81" x14ac:dyDescent="0.25">
      <c r="A554" s="38" t="s">
        <v>3140</v>
      </c>
      <c r="B554" s="20" t="s">
        <v>268</v>
      </c>
      <c r="C554" s="20" t="s">
        <v>491</v>
      </c>
      <c r="D554" s="20" t="s">
        <v>2866</v>
      </c>
      <c r="E554" s="20" t="s">
        <v>37</v>
      </c>
      <c r="F554" s="20" t="s">
        <v>169</v>
      </c>
      <c r="G554" s="20" t="s">
        <v>3126</v>
      </c>
      <c r="H554" s="17">
        <v>2000</v>
      </c>
      <c r="I554" s="17" t="s">
        <v>3131</v>
      </c>
      <c r="J554" s="20" t="s">
        <v>3147</v>
      </c>
      <c r="K554" s="20" t="s">
        <v>3149</v>
      </c>
      <c r="L554" s="17" t="s">
        <v>2871</v>
      </c>
      <c r="M554" s="37">
        <v>44752</v>
      </c>
      <c r="N554" s="37">
        <v>44752</v>
      </c>
      <c r="P554" s="20" t="s">
        <v>3143</v>
      </c>
    </row>
    <row r="555" spans="1:16" s="17" customFormat="1" ht="54" x14ac:dyDescent="0.25">
      <c r="A555" s="38" t="s">
        <v>3155</v>
      </c>
      <c r="B555" s="20" t="s">
        <v>268</v>
      </c>
      <c r="C555" s="20" t="s">
        <v>491</v>
      </c>
      <c r="D555" s="20" t="s">
        <v>2866</v>
      </c>
      <c r="E555" s="20" t="s">
        <v>37</v>
      </c>
      <c r="F555" s="20" t="s">
        <v>169</v>
      </c>
      <c r="G555" s="17" t="s">
        <v>3150</v>
      </c>
      <c r="H555" s="17">
        <v>2000</v>
      </c>
      <c r="I555" s="20" t="s">
        <v>3153</v>
      </c>
      <c r="J555" s="20" t="s">
        <v>3151</v>
      </c>
      <c r="K555" s="20" t="s">
        <v>3152</v>
      </c>
      <c r="L555" s="17" t="s">
        <v>2871</v>
      </c>
      <c r="M555" s="37">
        <v>44752</v>
      </c>
      <c r="N555" s="37">
        <v>44752</v>
      </c>
      <c r="P555" s="20" t="s">
        <v>3154</v>
      </c>
    </row>
    <row r="556" spans="1:16" s="17" customFormat="1" ht="135" x14ac:dyDescent="0.25">
      <c r="A556" s="26" t="s">
        <v>3158</v>
      </c>
      <c r="B556" s="20" t="s">
        <v>268</v>
      </c>
      <c r="C556" s="20" t="s">
        <v>491</v>
      </c>
      <c r="D556" s="20" t="s">
        <v>2866</v>
      </c>
      <c r="E556" s="20" t="s">
        <v>37</v>
      </c>
      <c r="F556" s="20" t="s">
        <v>169</v>
      </c>
      <c r="G556" s="20" t="s">
        <v>3156</v>
      </c>
      <c r="H556" s="17">
        <v>2000</v>
      </c>
      <c r="I556" s="20" t="s">
        <v>3157</v>
      </c>
      <c r="J556" s="29" t="s">
        <v>3163</v>
      </c>
      <c r="K556" s="20" t="s">
        <v>3164</v>
      </c>
      <c r="L556" s="17" t="s">
        <v>2871</v>
      </c>
      <c r="M556" s="37">
        <v>44752</v>
      </c>
      <c r="N556" s="37">
        <v>44752</v>
      </c>
    </row>
    <row r="557" spans="1:16" s="17" customFormat="1" ht="135" x14ac:dyDescent="0.25">
      <c r="A557" s="26" t="s">
        <v>3160</v>
      </c>
      <c r="B557" s="20" t="s">
        <v>268</v>
      </c>
      <c r="C557" s="20" t="s">
        <v>491</v>
      </c>
      <c r="D557" s="20" t="s">
        <v>2866</v>
      </c>
      <c r="E557" s="20" t="s">
        <v>37</v>
      </c>
      <c r="F557" s="20" t="s">
        <v>169</v>
      </c>
      <c r="G557" s="20" t="s">
        <v>3156</v>
      </c>
      <c r="H557" s="17">
        <v>2000</v>
      </c>
      <c r="I557" s="20" t="s">
        <v>3159</v>
      </c>
      <c r="J557" s="20" t="s">
        <v>3165</v>
      </c>
      <c r="K557" s="20" t="s">
        <v>3166</v>
      </c>
      <c r="L557" s="17" t="s">
        <v>2871</v>
      </c>
      <c r="M557" s="37">
        <v>44752</v>
      </c>
      <c r="N557" s="37">
        <v>44752</v>
      </c>
    </row>
    <row r="558" spans="1:16" s="17" customFormat="1" ht="135" x14ac:dyDescent="0.25">
      <c r="A558" s="26" t="s">
        <v>3161</v>
      </c>
      <c r="B558" s="20" t="s">
        <v>268</v>
      </c>
      <c r="C558" s="20" t="s">
        <v>491</v>
      </c>
      <c r="D558" s="20" t="s">
        <v>2866</v>
      </c>
      <c r="E558" s="20" t="s">
        <v>37</v>
      </c>
      <c r="F558" s="20" t="s">
        <v>169</v>
      </c>
      <c r="G558" s="20" t="s">
        <v>3156</v>
      </c>
      <c r="H558" s="17">
        <v>2000</v>
      </c>
      <c r="I558" s="20" t="s">
        <v>3162</v>
      </c>
      <c r="J558" s="20" t="s">
        <v>3167</v>
      </c>
      <c r="K558" s="20" t="s">
        <v>3168</v>
      </c>
      <c r="L558" s="17" t="s">
        <v>2871</v>
      </c>
      <c r="M558" s="37">
        <v>44752</v>
      </c>
      <c r="N558" s="37">
        <v>44752</v>
      </c>
    </row>
    <row r="559" spans="1:16" s="17" customFormat="1" ht="216" x14ac:dyDescent="0.25">
      <c r="A559" s="26" t="s">
        <v>3177</v>
      </c>
      <c r="B559" s="20" t="s">
        <v>268</v>
      </c>
      <c r="C559" s="20" t="s">
        <v>491</v>
      </c>
      <c r="D559" s="17" t="s">
        <v>2610</v>
      </c>
      <c r="E559" s="20" t="s">
        <v>37</v>
      </c>
      <c r="F559" s="20" t="s">
        <v>169</v>
      </c>
      <c r="G559" s="20" t="s">
        <v>3176</v>
      </c>
      <c r="H559" s="17">
        <v>2006</v>
      </c>
      <c r="I559" s="20" t="s">
        <v>3178</v>
      </c>
      <c r="J559" s="20" t="s">
        <v>3182</v>
      </c>
      <c r="K559" s="20" t="s">
        <v>3181</v>
      </c>
      <c r="L559" s="17" t="s">
        <v>3170</v>
      </c>
      <c r="M559" s="37">
        <v>44752</v>
      </c>
      <c r="N559" s="37">
        <v>44752</v>
      </c>
      <c r="O559" s="20" t="s">
        <v>3171</v>
      </c>
      <c r="P559" s="20" t="s">
        <v>3180</v>
      </c>
    </row>
    <row r="560" spans="1:16" s="17" customFormat="1" ht="27" x14ac:dyDescent="0.25">
      <c r="A560" s="26" t="s">
        <v>3194</v>
      </c>
      <c r="B560" s="17" t="s">
        <v>268</v>
      </c>
      <c r="C560" s="17" t="s">
        <v>491</v>
      </c>
      <c r="D560" s="17" t="s">
        <v>719</v>
      </c>
      <c r="E560" s="17" t="s">
        <v>3</v>
      </c>
      <c r="F560" s="17" t="s">
        <v>20</v>
      </c>
      <c r="G560" s="20" t="s">
        <v>3176</v>
      </c>
      <c r="H560" s="17">
        <v>2000</v>
      </c>
      <c r="I560" s="20" t="s">
        <v>3183</v>
      </c>
      <c r="J560" s="20" t="s">
        <v>3187</v>
      </c>
      <c r="K560" s="17" t="s">
        <v>3191</v>
      </c>
      <c r="L560" s="17" t="s">
        <v>1168</v>
      </c>
      <c r="M560" s="22">
        <v>44768</v>
      </c>
      <c r="N560" s="22">
        <v>44768</v>
      </c>
    </row>
    <row r="561" spans="1:16" s="17" customFormat="1" ht="27" x14ac:dyDescent="0.25">
      <c r="A561" s="26" t="s">
        <v>3195</v>
      </c>
      <c r="B561" s="17" t="s">
        <v>268</v>
      </c>
      <c r="C561" s="17" t="s">
        <v>491</v>
      </c>
      <c r="D561" s="17" t="s">
        <v>719</v>
      </c>
      <c r="E561" s="17" t="s">
        <v>3</v>
      </c>
      <c r="F561" s="17" t="s">
        <v>20</v>
      </c>
      <c r="G561" s="20" t="s">
        <v>3176</v>
      </c>
      <c r="H561" s="17">
        <v>2000</v>
      </c>
      <c r="I561" s="17" t="s">
        <v>3184</v>
      </c>
      <c r="J561" s="20" t="s">
        <v>3188</v>
      </c>
      <c r="K561" s="17" t="s">
        <v>3192</v>
      </c>
      <c r="L561" s="17" t="s">
        <v>1168</v>
      </c>
      <c r="M561" s="22">
        <v>44752</v>
      </c>
      <c r="N561" s="22">
        <v>44752</v>
      </c>
    </row>
    <row r="562" spans="1:16" s="17" customFormat="1" ht="27" x14ac:dyDescent="0.25">
      <c r="A562" s="26" t="s">
        <v>3196</v>
      </c>
      <c r="B562" s="17" t="s">
        <v>268</v>
      </c>
      <c r="C562" s="17" t="s">
        <v>491</v>
      </c>
      <c r="D562" s="17" t="s">
        <v>719</v>
      </c>
      <c r="E562" s="17" t="s">
        <v>3</v>
      </c>
      <c r="F562" s="17" t="s">
        <v>20</v>
      </c>
      <c r="G562" s="20" t="s">
        <v>3176</v>
      </c>
      <c r="H562" s="17">
        <v>2000</v>
      </c>
      <c r="I562" s="17" t="s">
        <v>3185</v>
      </c>
      <c r="J562" s="20" t="s">
        <v>3189</v>
      </c>
      <c r="K562" s="17" t="s">
        <v>3193</v>
      </c>
      <c r="L562" s="17" t="s">
        <v>1168</v>
      </c>
      <c r="M562" s="22">
        <v>44752</v>
      </c>
      <c r="N562" s="22">
        <v>44752</v>
      </c>
    </row>
    <row r="563" spans="1:16" s="17" customFormat="1" ht="27" x14ac:dyDescent="0.25">
      <c r="A563" s="26" t="s">
        <v>3197</v>
      </c>
      <c r="B563" s="17" t="s">
        <v>268</v>
      </c>
      <c r="C563" s="17" t="s">
        <v>491</v>
      </c>
      <c r="D563" s="17" t="s">
        <v>719</v>
      </c>
      <c r="E563" s="17" t="s">
        <v>3</v>
      </c>
      <c r="F563" s="17" t="s">
        <v>20</v>
      </c>
      <c r="G563" s="20" t="s">
        <v>3176</v>
      </c>
      <c r="H563" s="17">
        <v>2000</v>
      </c>
      <c r="I563" s="17" t="s">
        <v>3186</v>
      </c>
      <c r="J563" s="20" t="s">
        <v>3190</v>
      </c>
      <c r="K563" s="17" t="s">
        <v>2917</v>
      </c>
      <c r="L563" s="17" t="s">
        <v>1168</v>
      </c>
      <c r="M563" s="22">
        <v>44752</v>
      </c>
      <c r="N563" s="22">
        <v>44752</v>
      </c>
    </row>
    <row r="564" spans="1:16" s="17" customFormat="1" ht="67.5" x14ac:dyDescent="0.25">
      <c r="A564" s="26" t="s">
        <v>3204</v>
      </c>
      <c r="B564" s="17" t="s">
        <v>268</v>
      </c>
      <c r="C564" s="17" t="s">
        <v>491</v>
      </c>
      <c r="D564" s="17" t="s">
        <v>292</v>
      </c>
      <c r="E564" s="20" t="s">
        <v>37</v>
      </c>
      <c r="F564" s="20" t="s">
        <v>169</v>
      </c>
      <c r="G564" s="17" t="s">
        <v>3199</v>
      </c>
      <c r="H564" s="17">
        <v>2012</v>
      </c>
      <c r="I564" s="17" t="s">
        <v>3198</v>
      </c>
      <c r="J564" s="20" t="s">
        <v>3200</v>
      </c>
      <c r="K564" s="20" t="s">
        <v>3203</v>
      </c>
      <c r="L564" s="17" t="s">
        <v>3201</v>
      </c>
      <c r="M564" s="22">
        <v>44764</v>
      </c>
      <c r="N564" s="22">
        <v>44764</v>
      </c>
      <c r="O564" s="20" t="s">
        <v>3202</v>
      </c>
    </row>
    <row r="565" spans="1:16" s="17" customFormat="1" ht="121.5" x14ac:dyDescent="0.25">
      <c r="A565" s="26" t="s">
        <v>3205</v>
      </c>
      <c r="B565" s="17" t="s">
        <v>268</v>
      </c>
      <c r="C565" s="17" t="s">
        <v>491</v>
      </c>
      <c r="D565" s="17" t="s">
        <v>292</v>
      </c>
      <c r="E565" s="20" t="s">
        <v>37</v>
      </c>
      <c r="F565" s="20" t="s">
        <v>169</v>
      </c>
      <c r="G565" s="17" t="s">
        <v>3199</v>
      </c>
      <c r="H565" s="17">
        <v>2009</v>
      </c>
      <c r="I565" s="17" t="s">
        <v>3206</v>
      </c>
      <c r="J565" s="20" t="s">
        <v>3207</v>
      </c>
      <c r="K565" s="20" t="s">
        <v>3208</v>
      </c>
      <c r="L565" s="17" t="s">
        <v>3209</v>
      </c>
      <c r="M565" s="22">
        <v>44754</v>
      </c>
      <c r="N565" s="22">
        <v>44754</v>
      </c>
    </row>
    <row r="566" spans="1:16" s="17" customFormat="1" ht="81" x14ac:dyDescent="0.25">
      <c r="A566" s="26" t="s">
        <v>3229</v>
      </c>
      <c r="B566" s="17" t="s">
        <v>268</v>
      </c>
      <c r="C566" s="17" t="s">
        <v>491</v>
      </c>
      <c r="D566" s="20" t="s">
        <v>2866</v>
      </c>
      <c r="E566" s="20" t="s">
        <v>37</v>
      </c>
      <c r="F566" s="20" t="s">
        <v>169</v>
      </c>
      <c r="G566" s="17" t="s">
        <v>3199</v>
      </c>
      <c r="H566" s="17">
        <v>2013</v>
      </c>
      <c r="I566" s="20" t="s">
        <v>3210</v>
      </c>
      <c r="J566" s="20" t="s">
        <v>3211</v>
      </c>
      <c r="K566" s="20" t="s">
        <v>3212</v>
      </c>
      <c r="L566" s="17" t="s">
        <v>2871</v>
      </c>
      <c r="M566" s="22">
        <v>44754</v>
      </c>
      <c r="N566" s="22">
        <v>44754</v>
      </c>
      <c r="P566" s="20" t="s">
        <v>4167</v>
      </c>
    </row>
    <row r="567" spans="1:16" s="17" customFormat="1" ht="135" x14ac:dyDescent="0.25">
      <c r="A567" s="26" t="s">
        <v>3222</v>
      </c>
      <c r="B567" s="17" t="s">
        <v>268</v>
      </c>
      <c r="C567" s="17" t="s">
        <v>491</v>
      </c>
      <c r="D567" s="20" t="s">
        <v>2866</v>
      </c>
      <c r="E567" s="20" t="s">
        <v>37</v>
      </c>
      <c r="F567" s="20" t="s">
        <v>169</v>
      </c>
      <c r="G567" s="17" t="s">
        <v>3199</v>
      </c>
      <c r="H567" s="17">
        <v>2013</v>
      </c>
      <c r="I567" s="20" t="s">
        <v>3219</v>
      </c>
      <c r="J567" s="20" t="s">
        <v>3213</v>
      </c>
      <c r="K567" s="20" t="s">
        <v>3214</v>
      </c>
      <c r="L567" s="17" t="s">
        <v>2871</v>
      </c>
      <c r="M567" s="22">
        <v>44754</v>
      </c>
      <c r="N567" s="22">
        <v>44754</v>
      </c>
      <c r="P567" s="20" t="s">
        <v>4167</v>
      </c>
    </row>
    <row r="568" spans="1:16" s="17" customFormat="1" ht="135" x14ac:dyDescent="0.25">
      <c r="A568" s="26" t="s">
        <v>3223</v>
      </c>
      <c r="B568" s="17" t="s">
        <v>268</v>
      </c>
      <c r="C568" s="17" t="s">
        <v>491</v>
      </c>
      <c r="D568" s="20" t="s">
        <v>2866</v>
      </c>
      <c r="E568" s="20" t="s">
        <v>37</v>
      </c>
      <c r="F568" s="20" t="s">
        <v>169</v>
      </c>
      <c r="G568" s="17" t="s">
        <v>3199</v>
      </c>
      <c r="H568" s="17">
        <v>2013</v>
      </c>
      <c r="I568" s="20" t="s">
        <v>3220</v>
      </c>
      <c r="J568" s="20" t="s">
        <v>3217</v>
      </c>
      <c r="K568" s="20" t="s">
        <v>3215</v>
      </c>
      <c r="L568" s="17" t="s">
        <v>2871</v>
      </c>
      <c r="M568" s="22">
        <v>44754</v>
      </c>
      <c r="N568" s="22">
        <v>44754</v>
      </c>
      <c r="P568" s="20" t="s">
        <v>4167</v>
      </c>
    </row>
    <row r="569" spans="1:16" s="17" customFormat="1" ht="135" x14ac:dyDescent="0.25">
      <c r="A569" s="26" t="s">
        <v>3240</v>
      </c>
      <c r="B569" s="17" t="s">
        <v>268</v>
      </c>
      <c r="C569" s="17" t="s">
        <v>491</v>
      </c>
      <c r="D569" s="20" t="s">
        <v>2866</v>
      </c>
      <c r="E569" s="20" t="s">
        <v>37</v>
      </c>
      <c r="F569" s="20" t="s">
        <v>169</v>
      </c>
      <c r="G569" s="17" t="s">
        <v>3199</v>
      </c>
      <c r="H569" s="17">
        <v>2013</v>
      </c>
      <c r="I569" s="20" t="s">
        <v>3221</v>
      </c>
      <c r="J569" s="20" t="s">
        <v>3218</v>
      </c>
      <c r="K569" s="20" t="s">
        <v>3216</v>
      </c>
      <c r="L569" s="17" t="s">
        <v>2871</v>
      </c>
      <c r="M569" s="22">
        <v>44754</v>
      </c>
      <c r="N569" s="22">
        <v>44754</v>
      </c>
      <c r="P569" s="20" t="s">
        <v>4167</v>
      </c>
    </row>
    <row r="570" spans="1:16" s="17" customFormat="1" ht="81" x14ac:dyDescent="0.25">
      <c r="A570" s="26" t="s">
        <v>3241</v>
      </c>
      <c r="B570" s="17" t="s">
        <v>268</v>
      </c>
      <c r="C570" s="17" t="s">
        <v>491</v>
      </c>
      <c r="D570" s="20" t="s">
        <v>2866</v>
      </c>
      <c r="E570" s="20" t="s">
        <v>37</v>
      </c>
      <c r="F570" s="20" t="s">
        <v>169</v>
      </c>
      <c r="G570" s="17" t="s">
        <v>3199</v>
      </c>
      <c r="H570" s="17">
        <v>2013</v>
      </c>
      <c r="I570" s="20" t="s">
        <v>3224</v>
      </c>
      <c r="J570" s="20" t="s">
        <v>3225</v>
      </c>
      <c r="K570" s="20" t="s">
        <v>3226</v>
      </c>
      <c r="L570" s="17" t="s">
        <v>2871</v>
      </c>
      <c r="M570" s="22">
        <v>44754</v>
      </c>
      <c r="N570" s="22">
        <v>44754</v>
      </c>
      <c r="P570" s="20" t="s">
        <v>4167</v>
      </c>
    </row>
    <row r="571" spans="1:16" s="17" customFormat="1" ht="135" x14ac:dyDescent="0.25">
      <c r="A571" s="26" t="s">
        <v>3347</v>
      </c>
      <c r="B571" s="17" t="s">
        <v>268</v>
      </c>
      <c r="C571" s="17" t="s">
        <v>491</v>
      </c>
      <c r="D571" s="20" t="s">
        <v>2866</v>
      </c>
      <c r="E571" s="20" t="s">
        <v>37</v>
      </c>
      <c r="F571" s="20" t="s">
        <v>169</v>
      </c>
      <c r="G571" s="17" t="s">
        <v>3199</v>
      </c>
      <c r="H571" s="17">
        <v>2013</v>
      </c>
      <c r="I571" s="20" t="s">
        <v>3227</v>
      </c>
      <c r="J571" s="20" t="s">
        <v>3228</v>
      </c>
      <c r="K571" s="20" t="s">
        <v>3236</v>
      </c>
      <c r="L571" s="17" t="s">
        <v>2871</v>
      </c>
      <c r="M571" s="22">
        <v>44754</v>
      </c>
      <c r="N571" s="22">
        <v>44754</v>
      </c>
      <c r="P571" s="20" t="s">
        <v>4167</v>
      </c>
    </row>
    <row r="572" spans="1:16" s="17" customFormat="1" ht="135" x14ac:dyDescent="0.25">
      <c r="A572" s="26" t="s">
        <v>3348</v>
      </c>
      <c r="B572" s="17" t="s">
        <v>268</v>
      </c>
      <c r="C572" s="17" t="s">
        <v>491</v>
      </c>
      <c r="D572" s="20" t="s">
        <v>2866</v>
      </c>
      <c r="E572" s="20" t="s">
        <v>37</v>
      </c>
      <c r="F572" s="20" t="s">
        <v>169</v>
      </c>
      <c r="G572" s="17" t="s">
        <v>3199</v>
      </c>
      <c r="H572" s="17">
        <v>2013</v>
      </c>
      <c r="I572" s="20" t="s">
        <v>3233</v>
      </c>
      <c r="J572" s="20" t="s">
        <v>3230</v>
      </c>
      <c r="K572" s="20" t="s">
        <v>3237</v>
      </c>
      <c r="L572" s="17" t="s">
        <v>2871</v>
      </c>
      <c r="M572" s="22">
        <v>44754</v>
      </c>
      <c r="N572" s="22">
        <v>44754</v>
      </c>
      <c r="P572" s="20" t="s">
        <v>4167</v>
      </c>
    </row>
    <row r="573" spans="1:16" s="17" customFormat="1" ht="135" x14ac:dyDescent="0.25">
      <c r="A573" s="26" t="s">
        <v>3349</v>
      </c>
      <c r="B573" s="17" t="s">
        <v>268</v>
      </c>
      <c r="C573" s="17" t="s">
        <v>491</v>
      </c>
      <c r="D573" s="20" t="s">
        <v>2866</v>
      </c>
      <c r="E573" s="20" t="s">
        <v>37</v>
      </c>
      <c r="F573" s="20" t="s">
        <v>169</v>
      </c>
      <c r="G573" s="17" t="s">
        <v>3199</v>
      </c>
      <c r="H573" s="17">
        <v>2013</v>
      </c>
      <c r="I573" s="20" t="s">
        <v>3234</v>
      </c>
      <c r="J573" s="20" t="s">
        <v>3231</v>
      </c>
      <c r="K573" s="20" t="s">
        <v>3238</v>
      </c>
      <c r="L573" s="17" t="s">
        <v>2871</v>
      </c>
      <c r="M573" s="22">
        <v>44754</v>
      </c>
      <c r="N573" s="22">
        <v>44754</v>
      </c>
      <c r="P573" s="20" t="s">
        <v>4167</v>
      </c>
    </row>
    <row r="574" spans="1:16" s="17" customFormat="1" ht="135" x14ac:dyDescent="0.25">
      <c r="A574" s="26" t="s">
        <v>3350</v>
      </c>
      <c r="B574" s="17" t="s">
        <v>268</v>
      </c>
      <c r="C574" s="17" t="s">
        <v>491</v>
      </c>
      <c r="D574" s="20" t="s">
        <v>2866</v>
      </c>
      <c r="E574" s="20" t="s">
        <v>37</v>
      </c>
      <c r="F574" s="20" t="s">
        <v>169</v>
      </c>
      <c r="G574" s="17" t="s">
        <v>3199</v>
      </c>
      <c r="H574" s="17">
        <v>2013</v>
      </c>
      <c r="I574" s="20" t="s">
        <v>3235</v>
      </c>
      <c r="J574" s="20" t="s">
        <v>3232</v>
      </c>
      <c r="K574" s="20" t="s">
        <v>3239</v>
      </c>
      <c r="L574" s="17" t="s">
        <v>2871</v>
      </c>
      <c r="M574" s="22">
        <v>44754</v>
      </c>
      <c r="N574" s="22">
        <v>44754</v>
      </c>
      <c r="P574" s="20" t="s">
        <v>4167</v>
      </c>
    </row>
    <row r="575" spans="1:16" s="17" customFormat="1" ht="81" x14ac:dyDescent="0.25">
      <c r="A575" s="26" t="s">
        <v>3293</v>
      </c>
      <c r="B575" s="17" t="s">
        <v>268</v>
      </c>
      <c r="C575" s="17" t="s">
        <v>491</v>
      </c>
      <c r="D575" s="20" t="s">
        <v>2866</v>
      </c>
      <c r="E575" s="20" t="s">
        <v>37</v>
      </c>
      <c r="F575" s="20" t="s">
        <v>169</v>
      </c>
      <c r="G575" s="17" t="s">
        <v>3199</v>
      </c>
      <c r="H575" s="17">
        <v>2013</v>
      </c>
      <c r="I575" s="20" t="s">
        <v>3242</v>
      </c>
      <c r="J575" s="20" t="s">
        <v>3243</v>
      </c>
      <c r="K575" s="20" t="s">
        <v>3244</v>
      </c>
      <c r="L575" s="17" t="s">
        <v>2871</v>
      </c>
      <c r="M575" s="22">
        <v>44754</v>
      </c>
      <c r="N575" s="22">
        <v>44754</v>
      </c>
      <c r="P575" s="20" t="s">
        <v>4167</v>
      </c>
    </row>
    <row r="576" spans="1:16" s="17" customFormat="1" ht="135" x14ac:dyDescent="0.25">
      <c r="A576" s="26" t="s">
        <v>3351</v>
      </c>
      <c r="B576" s="17" t="s">
        <v>268</v>
      </c>
      <c r="C576" s="17" t="s">
        <v>491</v>
      </c>
      <c r="D576" s="20" t="s">
        <v>2866</v>
      </c>
      <c r="E576" s="20" t="s">
        <v>37</v>
      </c>
      <c r="F576" s="20" t="s">
        <v>169</v>
      </c>
      <c r="G576" s="17" t="s">
        <v>3199</v>
      </c>
      <c r="H576" s="17">
        <v>2013</v>
      </c>
      <c r="I576" s="20" t="s">
        <v>3245</v>
      </c>
      <c r="J576" s="20" t="s">
        <v>3247</v>
      </c>
      <c r="K576" s="20" t="s">
        <v>3249</v>
      </c>
      <c r="L576" s="17" t="s">
        <v>2871</v>
      </c>
      <c r="M576" s="22">
        <v>44754</v>
      </c>
      <c r="N576" s="22">
        <v>44754</v>
      </c>
      <c r="P576" s="20" t="s">
        <v>4167</v>
      </c>
    </row>
    <row r="577" spans="1:16" s="17" customFormat="1" ht="135" x14ac:dyDescent="0.25">
      <c r="A577" s="26" t="s">
        <v>3352</v>
      </c>
      <c r="B577" s="17" t="s">
        <v>268</v>
      </c>
      <c r="C577" s="17" t="s">
        <v>491</v>
      </c>
      <c r="D577" s="20" t="s">
        <v>2866</v>
      </c>
      <c r="E577" s="20" t="s">
        <v>37</v>
      </c>
      <c r="F577" s="20" t="s">
        <v>169</v>
      </c>
      <c r="G577" s="17" t="s">
        <v>3199</v>
      </c>
      <c r="H577" s="17">
        <v>2013</v>
      </c>
      <c r="I577" s="20" t="s">
        <v>3246</v>
      </c>
      <c r="J577" s="20" t="s">
        <v>3248</v>
      </c>
      <c r="K577" s="20" t="s">
        <v>3250</v>
      </c>
      <c r="L577" s="17" t="s">
        <v>2871</v>
      </c>
      <c r="M577" s="22">
        <v>44754</v>
      </c>
      <c r="N577" s="22">
        <v>44754</v>
      </c>
      <c r="P577" s="20" t="s">
        <v>4167</v>
      </c>
    </row>
    <row r="578" spans="1:16" s="17" customFormat="1" ht="81" x14ac:dyDescent="0.25">
      <c r="A578" s="26" t="s">
        <v>3294</v>
      </c>
      <c r="B578" s="17" t="s">
        <v>268</v>
      </c>
      <c r="C578" s="17" t="s">
        <v>491</v>
      </c>
      <c r="D578" s="20" t="s">
        <v>2866</v>
      </c>
      <c r="E578" s="20" t="s">
        <v>37</v>
      </c>
      <c r="F578" s="20" t="s">
        <v>169</v>
      </c>
      <c r="G578" s="17" t="s">
        <v>3199</v>
      </c>
      <c r="H578" s="17">
        <v>2013</v>
      </c>
      <c r="I578" s="20" t="s">
        <v>3251</v>
      </c>
      <c r="J578" s="20" t="s">
        <v>3252</v>
      </c>
      <c r="K578" s="17" t="s">
        <v>3253</v>
      </c>
      <c r="L578" s="17" t="s">
        <v>2871</v>
      </c>
      <c r="M578" s="22">
        <v>44754</v>
      </c>
      <c r="N578" s="22">
        <v>44754</v>
      </c>
      <c r="P578" s="20" t="s">
        <v>4167</v>
      </c>
    </row>
    <row r="579" spans="1:16" s="17" customFormat="1" ht="135" x14ac:dyDescent="0.25">
      <c r="A579" s="26" t="s">
        <v>3353</v>
      </c>
      <c r="B579" s="17" t="s">
        <v>268</v>
      </c>
      <c r="C579" s="17" t="s">
        <v>491</v>
      </c>
      <c r="D579" s="20" t="s">
        <v>2866</v>
      </c>
      <c r="E579" s="20" t="s">
        <v>37</v>
      </c>
      <c r="F579" s="20" t="s">
        <v>169</v>
      </c>
      <c r="G579" s="17" t="s">
        <v>3199</v>
      </c>
      <c r="H579" s="17">
        <v>2013</v>
      </c>
      <c r="I579" s="20" t="s">
        <v>3254</v>
      </c>
      <c r="J579" s="20" t="s">
        <v>3257</v>
      </c>
      <c r="K579" s="20" t="s">
        <v>3260</v>
      </c>
      <c r="L579" s="17" t="s">
        <v>2871</v>
      </c>
      <c r="M579" s="22">
        <v>44754</v>
      </c>
      <c r="N579" s="22">
        <v>44754</v>
      </c>
      <c r="P579" s="20" t="s">
        <v>4167</v>
      </c>
    </row>
    <row r="580" spans="1:16" s="17" customFormat="1" ht="135" x14ac:dyDescent="0.25">
      <c r="A580" s="26" t="s">
        <v>3354</v>
      </c>
      <c r="B580" s="17" t="s">
        <v>268</v>
      </c>
      <c r="C580" s="17" t="s">
        <v>491</v>
      </c>
      <c r="D580" s="20" t="s">
        <v>2866</v>
      </c>
      <c r="E580" s="20" t="s">
        <v>37</v>
      </c>
      <c r="F580" s="20" t="s">
        <v>169</v>
      </c>
      <c r="G580" s="17" t="s">
        <v>3199</v>
      </c>
      <c r="H580" s="17">
        <v>2013</v>
      </c>
      <c r="I580" s="20" t="s">
        <v>3255</v>
      </c>
      <c r="J580" s="20" t="s">
        <v>3258</v>
      </c>
      <c r="K580" s="20" t="s">
        <v>3261</v>
      </c>
      <c r="L580" s="17" t="s">
        <v>2871</v>
      </c>
      <c r="M580" s="22">
        <v>44754</v>
      </c>
      <c r="N580" s="22">
        <v>44754</v>
      </c>
      <c r="P580" s="20" t="s">
        <v>4167</v>
      </c>
    </row>
    <row r="581" spans="1:16" s="17" customFormat="1" ht="135" x14ac:dyDescent="0.25">
      <c r="A581" s="26" t="s">
        <v>3355</v>
      </c>
      <c r="B581" s="17" t="s">
        <v>268</v>
      </c>
      <c r="C581" s="17" t="s">
        <v>491</v>
      </c>
      <c r="D581" s="20" t="s">
        <v>2866</v>
      </c>
      <c r="E581" s="20" t="s">
        <v>37</v>
      </c>
      <c r="F581" s="20" t="s">
        <v>169</v>
      </c>
      <c r="G581" s="17" t="s">
        <v>3199</v>
      </c>
      <c r="H581" s="17">
        <v>2013</v>
      </c>
      <c r="I581" s="20" t="s">
        <v>3256</v>
      </c>
      <c r="J581" s="20" t="s">
        <v>3259</v>
      </c>
      <c r="K581" s="20" t="s">
        <v>3262</v>
      </c>
      <c r="L581" s="17" t="s">
        <v>2871</v>
      </c>
      <c r="M581" s="22">
        <v>44754</v>
      </c>
      <c r="N581" s="22">
        <v>44754</v>
      </c>
      <c r="P581" s="20" t="s">
        <v>4167</v>
      </c>
    </row>
    <row r="582" spans="1:16" s="17" customFormat="1" ht="81" x14ac:dyDescent="0.25">
      <c r="A582" s="26" t="s">
        <v>3295</v>
      </c>
      <c r="B582" s="17" t="s">
        <v>268</v>
      </c>
      <c r="C582" s="17" t="s">
        <v>491</v>
      </c>
      <c r="D582" s="20" t="s">
        <v>2866</v>
      </c>
      <c r="E582" s="20" t="s">
        <v>37</v>
      </c>
      <c r="F582" s="20" t="s">
        <v>169</v>
      </c>
      <c r="G582" s="17" t="s">
        <v>3199</v>
      </c>
      <c r="H582" s="17">
        <v>2013</v>
      </c>
      <c r="I582" s="20" t="s">
        <v>3263</v>
      </c>
      <c r="J582" s="20" t="s">
        <v>3264</v>
      </c>
      <c r="K582" s="17" t="s">
        <v>3265</v>
      </c>
      <c r="L582" s="17" t="s">
        <v>2871</v>
      </c>
      <c r="M582" s="22">
        <v>44762</v>
      </c>
      <c r="N582" s="22">
        <v>44762</v>
      </c>
      <c r="P582" s="20" t="s">
        <v>4167</v>
      </c>
    </row>
    <row r="583" spans="1:16" s="17" customFormat="1" ht="135" x14ac:dyDescent="0.25">
      <c r="A583" s="26" t="s">
        <v>3356</v>
      </c>
      <c r="B583" s="17" t="s">
        <v>268</v>
      </c>
      <c r="C583" s="17" t="s">
        <v>491</v>
      </c>
      <c r="D583" s="20" t="s">
        <v>2866</v>
      </c>
      <c r="E583" s="20" t="s">
        <v>37</v>
      </c>
      <c r="F583" s="20" t="s">
        <v>169</v>
      </c>
      <c r="G583" s="17" t="s">
        <v>3199</v>
      </c>
      <c r="H583" s="17">
        <v>2013</v>
      </c>
      <c r="I583" s="20" t="s">
        <v>3267</v>
      </c>
      <c r="J583" s="20" t="s">
        <v>3268</v>
      </c>
      <c r="K583" s="20" t="s">
        <v>3270</v>
      </c>
      <c r="L583" s="17" t="s">
        <v>2871</v>
      </c>
      <c r="M583" s="22">
        <v>44762</v>
      </c>
      <c r="N583" s="22">
        <v>44762</v>
      </c>
      <c r="P583" s="20" t="s">
        <v>4167</v>
      </c>
    </row>
    <row r="584" spans="1:16" s="17" customFormat="1" ht="135" x14ac:dyDescent="0.25">
      <c r="A584" s="26" t="s">
        <v>3357</v>
      </c>
      <c r="B584" s="17" t="s">
        <v>268</v>
      </c>
      <c r="C584" s="17" t="s">
        <v>491</v>
      </c>
      <c r="D584" s="20" t="s">
        <v>2866</v>
      </c>
      <c r="E584" s="20" t="s">
        <v>37</v>
      </c>
      <c r="F584" s="20" t="s">
        <v>169</v>
      </c>
      <c r="G584" s="17" t="s">
        <v>3199</v>
      </c>
      <c r="H584" s="17">
        <v>2013</v>
      </c>
      <c r="I584" s="20" t="s">
        <v>3266</v>
      </c>
      <c r="J584" s="20" t="s">
        <v>3269</v>
      </c>
      <c r="K584" s="20" t="s">
        <v>3271</v>
      </c>
      <c r="L584" s="17" t="s">
        <v>2871</v>
      </c>
      <c r="M584" s="22">
        <v>44762</v>
      </c>
      <c r="N584" s="22">
        <v>44762</v>
      </c>
      <c r="P584" s="20" t="s">
        <v>4167</v>
      </c>
    </row>
    <row r="585" spans="1:16" s="17" customFormat="1" ht="135" x14ac:dyDescent="0.25">
      <c r="A585" s="26" t="s">
        <v>3296</v>
      </c>
      <c r="B585" s="17" t="s">
        <v>268</v>
      </c>
      <c r="C585" s="17" t="s">
        <v>491</v>
      </c>
      <c r="D585" s="20" t="s">
        <v>2866</v>
      </c>
      <c r="E585" s="20" t="s">
        <v>37</v>
      </c>
      <c r="F585" s="20" t="s">
        <v>169</v>
      </c>
      <c r="G585" s="17" t="s">
        <v>3199</v>
      </c>
      <c r="H585" s="17">
        <v>2013</v>
      </c>
      <c r="I585" s="20" t="s">
        <v>3274</v>
      </c>
      <c r="J585" s="20" t="s">
        <v>3272</v>
      </c>
      <c r="K585" s="20" t="s">
        <v>3273</v>
      </c>
      <c r="L585" s="17" t="s">
        <v>2871</v>
      </c>
      <c r="M585" s="22">
        <v>44762</v>
      </c>
      <c r="N585" s="22">
        <v>44762</v>
      </c>
      <c r="P585" s="20" t="s">
        <v>4167</v>
      </c>
    </row>
    <row r="586" spans="1:16" s="17" customFormat="1" ht="81" x14ac:dyDescent="0.25">
      <c r="A586" s="26" t="s">
        <v>3297</v>
      </c>
      <c r="B586" s="17" t="s">
        <v>268</v>
      </c>
      <c r="C586" s="17" t="s">
        <v>491</v>
      </c>
      <c r="D586" s="20" t="s">
        <v>2866</v>
      </c>
      <c r="E586" s="20" t="s">
        <v>37</v>
      </c>
      <c r="F586" s="20" t="s">
        <v>169</v>
      </c>
      <c r="G586" s="17" t="s">
        <v>3199</v>
      </c>
      <c r="H586" s="17">
        <v>2009</v>
      </c>
      <c r="I586" s="20" t="s">
        <v>3275</v>
      </c>
      <c r="J586" s="20" t="s">
        <v>3276</v>
      </c>
      <c r="K586" s="17" t="s">
        <v>3277</v>
      </c>
      <c r="L586" s="17" t="s">
        <v>2871</v>
      </c>
      <c r="M586" s="22">
        <v>44762</v>
      </c>
      <c r="N586" s="22">
        <v>44762</v>
      </c>
      <c r="P586" s="20" t="s">
        <v>4167</v>
      </c>
    </row>
    <row r="587" spans="1:16" s="17" customFormat="1" ht="135" x14ac:dyDescent="0.25">
      <c r="A587" s="26" t="s">
        <v>3358</v>
      </c>
      <c r="B587" s="17" t="s">
        <v>268</v>
      </c>
      <c r="C587" s="17" t="s">
        <v>491</v>
      </c>
      <c r="D587" s="20" t="s">
        <v>2866</v>
      </c>
      <c r="E587" s="20" t="s">
        <v>37</v>
      </c>
      <c r="F587" s="20" t="s">
        <v>169</v>
      </c>
      <c r="G587" s="17" t="s">
        <v>3199</v>
      </c>
      <c r="H587" s="17">
        <v>2009</v>
      </c>
      <c r="I587" s="20" t="s">
        <v>3278</v>
      </c>
      <c r="J587" s="20" t="s">
        <v>3283</v>
      </c>
      <c r="K587" s="20" t="s">
        <v>3288</v>
      </c>
      <c r="L587" s="17" t="s">
        <v>2871</v>
      </c>
      <c r="M587" s="22">
        <v>44762</v>
      </c>
      <c r="N587" s="22">
        <v>44762</v>
      </c>
      <c r="P587" s="20" t="s">
        <v>4167</v>
      </c>
    </row>
    <row r="588" spans="1:16" s="17" customFormat="1" ht="135" x14ac:dyDescent="0.25">
      <c r="A588" s="26" t="s">
        <v>3359</v>
      </c>
      <c r="B588" s="17" t="s">
        <v>268</v>
      </c>
      <c r="C588" s="17" t="s">
        <v>491</v>
      </c>
      <c r="D588" s="20" t="s">
        <v>2866</v>
      </c>
      <c r="E588" s="20" t="s">
        <v>37</v>
      </c>
      <c r="F588" s="20" t="s">
        <v>169</v>
      </c>
      <c r="G588" s="17" t="s">
        <v>3199</v>
      </c>
      <c r="H588" s="17">
        <v>2009</v>
      </c>
      <c r="I588" s="20" t="s">
        <v>3279</v>
      </c>
      <c r="J588" s="20" t="s">
        <v>3284</v>
      </c>
      <c r="K588" s="20" t="s">
        <v>3289</v>
      </c>
      <c r="L588" s="17" t="s">
        <v>2871</v>
      </c>
      <c r="M588" s="22">
        <v>44762</v>
      </c>
      <c r="N588" s="22">
        <v>44762</v>
      </c>
      <c r="P588" s="20" t="s">
        <v>4167</v>
      </c>
    </row>
    <row r="589" spans="1:16" s="17" customFormat="1" ht="135" x14ac:dyDescent="0.25">
      <c r="A589" s="26" t="s">
        <v>3360</v>
      </c>
      <c r="B589" s="17" t="s">
        <v>268</v>
      </c>
      <c r="C589" s="17" t="s">
        <v>491</v>
      </c>
      <c r="D589" s="20" t="s">
        <v>2866</v>
      </c>
      <c r="E589" s="20" t="s">
        <v>37</v>
      </c>
      <c r="F589" s="20" t="s">
        <v>169</v>
      </c>
      <c r="G589" s="17" t="s">
        <v>3199</v>
      </c>
      <c r="H589" s="17">
        <v>2009</v>
      </c>
      <c r="I589" s="20" t="s">
        <v>3280</v>
      </c>
      <c r="J589" s="20" t="s">
        <v>3285</v>
      </c>
      <c r="K589" s="20" t="s">
        <v>3290</v>
      </c>
      <c r="L589" s="17" t="s">
        <v>2871</v>
      </c>
      <c r="M589" s="22">
        <v>44762</v>
      </c>
      <c r="N589" s="22">
        <v>44762</v>
      </c>
      <c r="P589" s="20" t="s">
        <v>4167</v>
      </c>
    </row>
    <row r="590" spans="1:16" s="17" customFormat="1" ht="135" x14ac:dyDescent="0.25">
      <c r="A590" s="26" t="s">
        <v>3361</v>
      </c>
      <c r="B590" s="17" t="s">
        <v>268</v>
      </c>
      <c r="C590" s="17" t="s">
        <v>491</v>
      </c>
      <c r="D590" s="20" t="s">
        <v>2866</v>
      </c>
      <c r="E590" s="20" t="s">
        <v>37</v>
      </c>
      <c r="F590" s="20" t="s">
        <v>169</v>
      </c>
      <c r="G590" s="17" t="s">
        <v>3199</v>
      </c>
      <c r="H590" s="17">
        <v>2009</v>
      </c>
      <c r="I590" s="20" t="s">
        <v>3281</v>
      </c>
      <c r="J590" s="20" t="s">
        <v>3286</v>
      </c>
      <c r="K590" s="20" t="s">
        <v>3291</v>
      </c>
      <c r="L590" s="17" t="s">
        <v>2871</v>
      </c>
      <c r="M590" s="22">
        <v>44762</v>
      </c>
      <c r="N590" s="22">
        <v>44762</v>
      </c>
      <c r="P590" s="20" t="s">
        <v>4167</v>
      </c>
    </row>
    <row r="591" spans="1:16" s="17" customFormat="1" ht="135" x14ac:dyDescent="0.25">
      <c r="A591" s="26" t="s">
        <v>3362</v>
      </c>
      <c r="B591" s="17" t="s">
        <v>268</v>
      </c>
      <c r="C591" s="17" t="s">
        <v>491</v>
      </c>
      <c r="D591" s="20" t="s">
        <v>2866</v>
      </c>
      <c r="E591" s="20" t="s">
        <v>37</v>
      </c>
      <c r="F591" s="20" t="s">
        <v>169</v>
      </c>
      <c r="G591" s="17" t="s">
        <v>3199</v>
      </c>
      <c r="H591" s="17">
        <v>2009</v>
      </c>
      <c r="I591" s="20" t="s">
        <v>3282</v>
      </c>
      <c r="J591" s="20" t="s">
        <v>3287</v>
      </c>
      <c r="K591" s="20" t="s">
        <v>3292</v>
      </c>
      <c r="L591" s="17" t="s">
        <v>2871</v>
      </c>
      <c r="M591" s="22">
        <v>44762</v>
      </c>
      <c r="N591" s="22">
        <v>44762</v>
      </c>
      <c r="P591" s="20" t="s">
        <v>4167</v>
      </c>
    </row>
    <row r="592" spans="1:16" s="17" customFormat="1" ht="81" x14ac:dyDescent="0.25">
      <c r="A592" s="26" t="s">
        <v>3301</v>
      </c>
      <c r="B592" s="17" t="s">
        <v>268</v>
      </c>
      <c r="C592" s="17" t="s">
        <v>491</v>
      </c>
      <c r="D592" s="20" t="s">
        <v>2866</v>
      </c>
      <c r="E592" s="20" t="s">
        <v>37</v>
      </c>
      <c r="F592" s="20" t="s">
        <v>169</v>
      </c>
      <c r="G592" s="17" t="s">
        <v>3199</v>
      </c>
      <c r="H592" s="17">
        <v>2008</v>
      </c>
      <c r="I592" s="20" t="s">
        <v>3298</v>
      </c>
      <c r="J592" s="20" t="s">
        <v>3299</v>
      </c>
      <c r="K592" s="17" t="s">
        <v>3300</v>
      </c>
      <c r="L592" s="17" t="s">
        <v>2871</v>
      </c>
      <c r="M592" s="22">
        <v>44763</v>
      </c>
      <c r="N592" s="22">
        <v>44763</v>
      </c>
      <c r="P592" s="20" t="s">
        <v>4167</v>
      </c>
    </row>
    <row r="593" spans="1:16" s="17" customFormat="1" ht="135" x14ac:dyDescent="0.25">
      <c r="A593" s="26" t="s">
        <v>3363</v>
      </c>
      <c r="B593" s="17" t="s">
        <v>268</v>
      </c>
      <c r="C593" s="17" t="s">
        <v>491</v>
      </c>
      <c r="D593" s="20" t="s">
        <v>2866</v>
      </c>
      <c r="E593" s="20" t="s">
        <v>37</v>
      </c>
      <c r="F593" s="20" t="s">
        <v>169</v>
      </c>
      <c r="G593" s="17" t="s">
        <v>3199</v>
      </c>
      <c r="H593" s="17">
        <v>2008</v>
      </c>
      <c r="I593" s="20" t="s">
        <v>3306</v>
      </c>
      <c r="J593" s="20" t="s">
        <v>3302</v>
      </c>
      <c r="K593" s="20" t="s">
        <v>3310</v>
      </c>
      <c r="L593" s="17" t="s">
        <v>2871</v>
      </c>
      <c r="M593" s="22">
        <v>44763</v>
      </c>
      <c r="N593" s="22">
        <v>44763</v>
      </c>
      <c r="P593" s="20" t="s">
        <v>4167</v>
      </c>
    </row>
    <row r="594" spans="1:16" s="17" customFormat="1" ht="135" x14ac:dyDescent="0.25">
      <c r="A594" s="26" t="s">
        <v>3364</v>
      </c>
      <c r="B594" s="17" t="s">
        <v>268</v>
      </c>
      <c r="C594" s="17" t="s">
        <v>491</v>
      </c>
      <c r="D594" s="20" t="s">
        <v>2866</v>
      </c>
      <c r="E594" s="20" t="s">
        <v>37</v>
      </c>
      <c r="F594" s="20" t="s">
        <v>169</v>
      </c>
      <c r="G594" s="17" t="s">
        <v>3199</v>
      </c>
      <c r="H594" s="17">
        <v>2008</v>
      </c>
      <c r="I594" s="20" t="s">
        <v>3307</v>
      </c>
      <c r="J594" s="20" t="s">
        <v>3303</v>
      </c>
      <c r="K594" s="20" t="s">
        <v>3311</v>
      </c>
      <c r="L594" s="17" t="s">
        <v>2871</v>
      </c>
      <c r="M594" s="22">
        <v>44763</v>
      </c>
      <c r="N594" s="22">
        <v>44763</v>
      </c>
      <c r="P594" s="20" t="s">
        <v>4167</v>
      </c>
    </row>
    <row r="595" spans="1:16" s="17" customFormat="1" ht="135" x14ac:dyDescent="0.25">
      <c r="A595" s="26" t="s">
        <v>3365</v>
      </c>
      <c r="B595" s="17" t="s">
        <v>268</v>
      </c>
      <c r="C595" s="17" t="s">
        <v>491</v>
      </c>
      <c r="D595" s="20" t="s">
        <v>2866</v>
      </c>
      <c r="E595" s="20" t="s">
        <v>37</v>
      </c>
      <c r="F595" s="20" t="s">
        <v>169</v>
      </c>
      <c r="G595" s="17" t="s">
        <v>3199</v>
      </c>
      <c r="H595" s="17">
        <v>2008</v>
      </c>
      <c r="I595" s="20" t="s">
        <v>3308</v>
      </c>
      <c r="J595" s="20" t="s">
        <v>3304</v>
      </c>
      <c r="K595" s="20" t="s">
        <v>3312</v>
      </c>
      <c r="L595" s="17" t="s">
        <v>2871</v>
      </c>
      <c r="M595" s="22">
        <v>44763</v>
      </c>
      <c r="N595" s="22">
        <v>44763</v>
      </c>
      <c r="P595" s="20" t="s">
        <v>4167</v>
      </c>
    </row>
    <row r="596" spans="1:16" s="17" customFormat="1" ht="135" x14ac:dyDescent="0.25">
      <c r="A596" s="26" t="s">
        <v>3366</v>
      </c>
      <c r="B596" s="17" t="s">
        <v>268</v>
      </c>
      <c r="C596" s="17" t="s">
        <v>491</v>
      </c>
      <c r="D596" s="20" t="s">
        <v>2866</v>
      </c>
      <c r="E596" s="20" t="s">
        <v>37</v>
      </c>
      <c r="F596" s="20" t="s">
        <v>169</v>
      </c>
      <c r="G596" s="17" t="s">
        <v>3199</v>
      </c>
      <c r="H596" s="17">
        <v>2008</v>
      </c>
      <c r="I596" s="20" t="s">
        <v>3309</v>
      </c>
      <c r="J596" s="20" t="s">
        <v>3305</v>
      </c>
      <c r="K596" s="20" t="s">
        <v>3313</v>
      </c>
      <c r="L596" s="17" t="s">
        <v>2871</v>
      </c>
      <c r="M596" s="22">
        <v>44763</v>
      </c>
      <c r="N596" s="22">
        <v>44763</v>
      </c>
      <c r="P596" s="20" t="s">
        <v>4167</v>
      </c>
    </row>
    <row r="597" spans="1:16" s="17" customFormat="1" ht="81" x14ac:dyDescent="0.25">
      <c r="A597" s="26" t="s">
        <v>3317</v>
      </c>
      <c r="B597" s="17" t="s">
        <v>268</v>
      </c>
      <c r="C597" s="17" t="s">
        <v>491</v>
      </c>
      <c r="D597" s="20" t="s">
        <v>2866</v>
      </c>
      <c r="E597" s="20" t="s">
        <v>37</v>
      </c>
      <c r="F597" s="20" t="s">
        <v>169</v>
      </c>
      <c r="G597" s="17" t="s">
        <v>3199</v>
      </c>
      <c r="H597" s="17">
        <v>2008</v>
      </c>
      <c r="I597" s="20" t="s">
        <v>3314</v>
      </c>
      <c r="J597" s="20" t="s">
        <v>3315</v>
      </c>
      <c r="K597" s="17" t="s">
        <v>3316</v>
      </c>
      <c r="L597" s="17" t="s">
        <v>2871</v>
      </c>
      <c r="M597" s="22">
        <v>44763</v>
      </c>
      <c r="N597" s="22">
        <v>44763</v>
      </c>
      <c r="P597" s="20" t="s">
        <v>4167</v>
      </c>
    </row>
    <row r="598" spans="1:16" s="17" customFormat="1" ht="135" x14ac:dyDescent="0.25">
      <c r="A598" s="26" t="s">
        <v>3367</v>
      </c>
      <c r="B598" s="17" t="s">
        <v>268</v>
      </c>
      <c r="C598" s="17" t="s">
        <v>491</v>
      </c>
      <c r="D598" s="20" t="s">
        <v>2866</v>
      </c>
      <c r="E598" s="20" t="s">
        <v>37</v>
      </c>
      <c r="F598" s="20" t="s">
        <v>169</v>
      </c>
      <c r="G598" s="17" t="s">
        <v>3199</v>
      </c>
      <c r="H598" s="17">
        <v>2008</v>
      </c>
      <c r="I598" s="20" t="s">
        <v>3318</v>
      </c>
      <c r="J598" s="20" t="s">
        <v>3323</v>
      </c>
      <c r="K598" s="20" t="s">
        <v>3328</v>
      </c>
      <c r="L598" s="17" t="s">
        <v>2871</v>
      </c>
      <c r="M598" s="22">
        <v>44763</v>
      </c>
      <c r="N598" s="22">
        <v>44763</v>
      </c>
      <c r="P598" s="20" t="s">
        <v>4167</v>
      </c>
    </row>
    <row r="599" spans="1:16" s="17" customFormat="1" ht="135" x14ac:dyDescent="0.25">
      <c r="A599" s="26" t="s">
        <v>3368</v>
      </c>
      <c r="B599" s="17" t="s">
        <v>268</v>
      </c>
      <c r="C599" s="17" t="s">
        <v>491</v>
      </c>
      <c r="D599" s="20" t="s">
        <v>2866</v>
      </c>
      <c r="E599" s="20" t="s">
        <v>37</v>
      </c>
      <c r="F599" s="20" t="s">
        <v>169</v>
      </c>
      <c r="G599" s="17" t="s">
        <v>3199</v>
      </c>
      <c r="H599" s="17">
        <v>2008</v>
      </c>
      <c r="I599" s="20" t="s">
        <v>3319</v>
      </c>
      <c r="J599" s="20" t="s">
        <v>3324</v>
      </c>
      <c r="K599" s="20" t="s">
        <v>3329</v>
      </c>
      <c r="L599" s="17" t="s">
        <v>2871</v>
      </c>
      <c r="M599" s="22">
        <v>44763</v>
      </c>
      <c r="N599" s="22">
        <v>44763</v>
      </c>
      <c r="P599" s="20" t="s">
        <v>4167</v>
      </c>
    </row>
    <row r="600" spans="1:16" s="17" customFormat="1" ht="135" x14ac:dyDescent="0.25">
      <c r="A600" s="26" t="s">
        <v>3369</v>
      </c>
      <c r="B600" s="17" t="s">
        <v>268</v>
      </c>
      <c r="C600" s="17" t="s">
        <v>491</v>
      </c>
      <c r="D600" s="20" t="s">
        <v>2866</v>
      </c>
      <c r="E600" s="20" t="s">
        <v>37</v>
      </c>
      <c r="F600" s="20" t="s">
        <v>169</v>
      </c>
      <c r="G600" s="17" t="s">
        <v>3199</v>
      </c>
      <c r="H600" s="17">
        <v>2008</v>
      </c>
      <c r="I600" s="20" t="s">
        <v>3320</v>
      </c>
      <c r="J600" s="20" t="s">
        <v>3325</v>
      </c>
      <c r="K600" s="20" t="s">
        <v>3330</v>
      </c>
      <c r="L600" s="17" t="s">
        <v>2871</v>
      </c>
      <c r="M600" s="22">
        <v>44763</v>
      </c>
      <c r="N600" s="22">
        <v>44763</v>
      </c>
      <c r="P600" s="20" t="s">
        <v>4167</v>
      </c>
    </row>
    <row r="601" spans="1:16" s="17" customFormat="1" ht="135" x14ac:dyDescent="0.25">
      <c r="A601" s="26" t="s">
        <v>3370</v>
      </c>
      <c r="B601" s="17" t="s">
        <v>268</v>
      </c>
      <c r="C601" s="17" t="s">
        <v>491</v>
      </c>
      <c r="D601" s="20" t="s">
        <v>2866</v>
      </c>
      <c r="E601" s="20" t="s">
        <v>37</v>
      </c>
      <c r="F601" s="20" t="s">
        <v>169</v>
      </c>
      <c r="G601" s="17" t="s">
        <v>3199</v>
      </c>
      <c r="H601" s="17">
        <v>2008</v>
      </c>
      <c r="I601" s="20" t="s">
        <v>3321</v>
      </c>
      <c r="J601" s="20" t="s">
        <v>3326</v>
      </c>
      <c r="K601" s="20" t="s">
        <v>3331</v>
      </c>
      <c r="L601" s="17" t="s">
        <v>2871</v>
      </c>
      <c r="M601" s="22">
        <v>44763</v>
      </c>
      <c r="N601" s="22">
        <v>44763</v>
      </c>
      <c r="P601" s="20" t="s">
        <v>4167</v>
      </c>
    </row>
    <row r="602" spans="1:16" s="17" customFormat="1" ht="135" x14ac:dyDescent="0.25">
      <c r="A602" s="26" t="s">
        <v>3371</v>
      </c>
      <c r="B602" s="17" t="s">
        <v>268</v>
      </c>
      <c r="C602" s="17" t="s">
        <v>491</v>
      </c>
      <c r="D602" s="20" t="s">
        <v>2866</v>
      </c>
      <c r="E602" s="20" t="s">
        <v>37</v>
      </c>
      <c r="F602" s="20" t="s">
        <v>169</v>
      </c>
      <c r="G602" s="17" t="s">
        <v>3199</v>
      </c>
      <c r="H602" s="17">
        <v>2008</v>
      </c>
      <c r="I602" s="20" t="s">
        <v>3322</v>
      </c>
      <c r="J602" s="20" t="s">
        <v>3327</v>
      </c>
      <c r="K602" s="20" t="s">
        <v>3332</v>
      </c>
      <c r="L602" s="17" t="s">
        <v>2871</v>
      </c>
      <c r="M602" s="22">
        <v>44763</v>
      </c>
      <c r="N602" s="22">
        <v>44763</v>
      </c>
      <c r="P602" s="20" t="s">
        <v>4167</v>
      </c>
    </row>
    <row r="603" spans="1:16" s="17" customFormat="1" ht="81" x14ac:dyDescent="0.25">
      <c r="A603" s="26" t="s">
        <v>3334</v>
      </c>
      <c r="B603" s="17" t="s">
        <v>268</v>
      </c>
      <c r="C603" s="17" t="s">
        <v>491</v>
      </c>
      <c r="D603" s="20" t="s">
        <v>2866</v>
      </c>
      <c r="E603" s="20" t="s">
        <v>37</v>
      </c>
      <c r="F603" s="20" t="s">
        <v>169</v>
      </c>
      <c r="G603" s="17" t="s">
        <v>3199</v>
      </c>
      <c r="H603" s="17">
        <v>2008</v>
      </c>
      <c r="I603" s="20" t="s">
        <v>3333</v>
      </c>
      <c r="J603" s="20" t="s">
        <v>3335</v>
      </c>
      <c r="K603" s="17" t="s">
        <v>3336</v>
      </c>
      <c r="L603" s="17" t="s">
        <v>2871</v>
      </c>
      <c r="M603" s="22">
        <v>44763</v>
      </c>
      <c r="N603" s="22">
        <v>44763</v>
      </c>
      <c r="P603" s="20" t="s">
        <v>4167</v>
      </c>
    </row>
    <row r="604" spans="1:16" s="17" customFormat="1" ht="135" x14ac:dyDescent="0.25">
      <c r="A604" s="26" t="s">
        <v>3372</v>
      </c>
      <c r="B604" s="17" t="s">
        <v>268</v>
      </c>
      <c r="C604" s="17" t="s">
        <v>491</v>
      </c>
      <c r="D604" s="20" t="s">
        <v>2866</v>
      </c>
      <c r="E604" s="20" t="s">
        <v>37</v>
      </c>
      <c r="F604" s="20" t="s">
        <v>169</v>
      </c>
      <c r="G604" s="17" t="s">
        <v>3199</v>
      </c>
      <c r="H604" s="17">
        <v>2008</v>
      </c>
      <c r="I604" s="17" t="s">
        <v>3337</v>
      </c>
      <c r="J604" s="20" t="s">
        <v>3342</v>
      </c>
      <c r="K604" s="20" t="s">
        <v>3377</v>
      </c>
      <c r="L604" s="17" t="s">
        <v>2871</v>
      </c>
      <c r="M604" s="22">
        <v>44763</v>
      </c>
      <c r="N604" s="22">
        <v>44763</v>
      </c>
      <c r="P604" s="20" t="s">
        <v>4167</v>
      </c>
    </row>
    <row r="605" spans="1:16" s="17" customFormat="1" ht="135" x14ac:dyDescent="0.25">
      <c r="A605" s="26" t="s">
        <v>3373</v>
      </c>
      <c r="B605" s="17" t="s">
        <v>268</v>
      </c>
      <c r="C605" s="17" t="s">
        <v>491</v>
      </c>
      <c r="D605" s="20" t="s">
        <v>2866</v>
      </c>
      <c r="E605" s="20" t="s">
        <v>37</v>
      </c>
      <c r="F605" s="20" t="s">
        <v>169</v>
      </c>
      <c r="G605" s="17" t="s">
        <v>3199</v>
      </c>
      <c r="H605" s="17">
        <v>2008</v>
      </c>
      <c r="I605" s="17" t="s">
        <v>3338</v>
      </c>
      <c r="J605" s="20" t="s">
        <v>3343</v>
      </c>
      <c r="K605" s="20" t="s">
        <v>3378</v>
      </c>
      <c r="L605" s="17" t="s">
        <v>2871</v>
      </c>
      <c r="M605" s="22">
        <v>44763</v>
      </c>
      <c r="N605" s="22">
        <v>44763</v>
      </c>
      <c r="P605" s="20" t="s">
        <v>4167</v>
      </c>
    </row>
    <row r="606" spans="1:16" s="17" customFormat="1" ht="135" x14ac:dyDescent="0.25">
      <c r="A606" s="26" t="s">
        <v>3374</v>
      </c>
      <c r="B606" s="17" t="s">
        <v>268</v>
      </c>
      <c r="C606" s="17" t="s">
        <v>491</v>
      </c>
      <c r="D606" s="20" t="s">
        <v>2866</v>
      </c>
      <c r="E606" s="20" t="s">
        <v>37</v>
      </c>
      <c r="F606" s="20" t="s">
        <v>169</v>
      </c>
      <c r="G606" s="17" t="s">
        <v>3199</v>
      </c>
      <c r="H606" s="17">
        <v>2008</v>
      </c>
      <c r="I606" s="17" t="s">
        <v>3339</v>
      </c>
      <c r="J606" s="20" t="s">
        <v>3344</v>
      </c>
      <c r="K606" s="20" t="s">
        <v>3379</v>
      </c>
      <c r="L606" s="17" t="s">
        <v>2871</v>
      </c>
      <c r="M606" s="22">
        <v>44763</v>
      </c>
      <c r="N606" s="22">
        <v>44763</v>
      </c>
      <c r="P606" s="20" t="s">
        <v>4167</v>
      </c>
    </row>
    <row r="607" spans="1:16" s="17" customFormat="1" ht="135" x14ac:dyDescent="0.25">
      <c r="A607" s="26" t="s">
        <v>3375</v>
      </c>
      <c r="B607" s="17" t="s">
        <v>268</v>
      </c>
      <c r="C607" s="17" t="s">
        <v>491</v>
      </c>
      <c r="D607" s="20" t="s">
        <v>2866</v>
      </c>
      <c r="E607" s="20" t="s">
        <v>37</v>
      </c>
      <c r="F607" s="20" t="s">
        <v>169</v>
      </c>
      <c r="G607" s="17" t="s">
        <v>3199</v>
      </c>
      <c r="H607" s="17">
        <v>2008</v>
      </c>
      <c r="I607" s="17" t="s">
        <v>3340</v>
      </c>
      <c r="J607" s="20" t="s">
        <v>3345</v>
      </c>
      <c r="K607" s="20" t="s">
        <v>3380</v>
      </c>
      <c r="L607" s="17" t="s">
        <v>2871</v>
      </c>
      <c r="M607" s="22">
        <v>44763</v>
      </c>
      <c r="N607" s="22">
        <v>44763</v>
      </c>
      <c r="P607" s="20" t="s">
        <v>4167</v>
      </c>
    </row>
    <row r="608" spans="1:16" s="17" customFormat="1" ht="135" x14ac:dyDescent="0.25">
      <c r="A608" s="26" t="s">
        <v>3376</v>
      </c>
      <c r="B608" s="17" t="s">
        <v>268</v>
      </c>
      <c r="C608" s="17" t="s">
        <v>491</v>
      </c>
      <c r="D608" s="20" t="s">
        <v>2866</v>
      </c>
      <c r="E608" s="20" t="s">
        <v>37</v>
      </c>
      <c r="F608" s="20" t="s">
        <v>169</v>
      </c>
      <c r="G608" s="17" t="s">
        <v>3199</v>
      </c>
      <c r="H608" s="17">
        <v>2008</v>
      </c>
      <c r="I608" s="17" t="s">
        <v>3341</v>
      </c>
      <c r="J608" s="20" t="s">
        <v>3346</v>
      </c>
      <c r="K608" s="20" t="s">
        <v>3381</v>
      </c>
      <c r="L608" s="17" t="s">
        <v>2871</v>
      </c>
      <c r="M608" s="22">
        <v>44763</v>
      </c>
      <c r="N608" s="22">
        <v>44763</v>
      </c>
      <c r="P608" s="20" t="s">
        <v>4167</v>
      </c>
    </row>
    <row r="609" spans="1:16" s="17" customFormat="1" ht="81" x14ac:dyDescent="0.25">
      <c r="A609" s="26" t="s">
        <v>3384</v>
      </c>
      <c r="B609" s="17" t="s">
        <v>268</v>
      </c>
      <c r="C609" s="17" t="s">
        <v>491</v>
      </c>
      <c r="D609" s="20" t="s">
        <v>2866</v>
      </c>
      <c r="E609" s="20" t="s">
        <v>37</v>
      </c>
      <c r="F609" s="20" t="s">
        <v>169</v>
      </c>
      <c r="G609" s="17" t="s">
        <v>3199</v>
      </c>
      <c r="H609" s="17">
        <v>2009</v>
      </c>
      <c r="I609" s="17" t="s">
        <v>3383</v>
      </c>
      <c r="J609" s="20" t="s">
        <v>3382</v>
      </c>
      <c r="K609" s="17" t="s">
        <v>3390</v>
      </c>
      <c r="L609" s="17" t="s">
        <v>2871</v>
      </c>
      <c r="M609" s="22">
        <v>44774</v>
      </c>
      <c r="N609" s="22">
        <v>44774</v>
      </c>
      <c r="P609" s="20" t="s">
        <v>4167</v>
      </c>
    </row>
    <row r="610" spans="1:16" s="17" customFormat="1" ht="135" x14ac:dyDescent="0.25">
      <c r="A610" s="26" t="s">
        <v>3396</v>
      </c>
      <c r="B610" s="17" t="s">
        <v>268</v>
      </c>
      <c r="C610" s="17" t="s">
        <v>491</v>
      </c>
      <c r="D610" s="20" t="s">
        <v>2866</v>
      </c>
      <c r="E610" s="20" t="s">
        <v>37</v>
      </c>
      <c r="F610" s="20" t="s">
        <v>169</v>
      </c>
      <c r="G610" s="17" t="s">
        <v>3199</v>
      </c>
      <c r="H610" s="17">
        <v>2009</v>
      </c>
      <c r="I610" s="17" t="s">
        <v>3385</v>
      </c>
      <c r="J610" s="20" t="s">
        <v>3391</v>
      </c>
      <c r="K610" s="20" t="s">
        <v>3401</v>
      </c>
      <c r="L610" s="17" t="s">
        <v>2871</v>
      </c>
      <c r="M610" s="22">
        <v>44774</v>
      </c>
      <c r="N610" s="22">
        <v>44774</v>
      </c>
      <c r="P610" s="20" t="s">
        <v>4167</v>
      </c>
    </row>
    <row r="611" spans="1:16" s="17" customFormat="1" ht="135" x14ac:dyDescent="0.25">
      <c r="A611" s="26" t="s">
        <v>3397</v>
      </c>
      <c r="B611" s="17" t="s">
        <v>268</v>
      </c>
      <c r="C611" s="17" t="s">
        <v>491</v>
      </c>
      <c r="D611" s="20" t="s">
        <v>2866</v>
      </c>
      <c r="E611" s="20" t="s">
        <v>37</v>
      </c>
      <c r="F611" s="20" t="s">
        <v>169</v>
      </c>
      <c r="G611" s="17" t="s">
        <v>3199</v>
      </c>
      <c r="H611" s="17">
        <v>2009</v>
      </c>
      <c r="I611" s="17" t="s">
        <v>3386</v>
      </c>
      <c r="J611" s="20" t="s">
        <v>3392</v>
      </c>
      <c r="K611" s="20" t="s">
        <v>3402</v>
      </c>
      <c r="L611" s="17" t="s">
        <v>2871</v>
      </c>
      <c r="M611" s="22">
        <v>44774</v>
      </c>
      <c r="N611" s="22">
        <v>44774</v>
      </c>
      <c r="P611" s="20" t="s">
        <v>4167</v>
      </c>
    </row>
    <row r="612" spans="1:16" s="17" customFormat="1" ht="135" x14ac:dyDescent="0.25">
      <c r="A612" s="26" t="s">
        <v>3398</v>
      </c>
      <c r="B612" s="17" t="s">
        <v>268</v>
      </c>
      <c r="C612" s="17" t="s">
        <v>491</v>
      </c>
      <c r="D612" s="20" t="s">
        <v>2866</v>
      </c>
      <c r="E612" s="20" t="s">
        <v>37</v>
      </c>
      <c r="F612" s="20" t="s">
        <v>169</v>
      </c>
      <c r="G612" s="17" t="s">
        <v>3199</v>
      </c>
      <c r="H612" s="17">
        <v>2009</v>
      </c>
      <c r="I612" s="17" t="s">
        <v>3387</v>
      </c>
      <c r="J612" s="20" t="s">
        <v>3393</v>
      </c>
      <c r="K612" s="20" t="s">
        <v>3403</v>
      </c>
      <c r="L612" s="17" t="s">
        <v>2871</v>
      </c>
      <c r="M612" s="22">
        <v>44774</v>
      </c>
      <c r="N612" s="22">
        <v>44774</v>
      </c>
      <c r="P612" s="20" t="s">
        <v>4167</v>
      </c>
    </row>
    <row r="613" spans="1:16" s="17" customFormat="1" ht="135" x14ac:dyDescent="0.25">
      <c r="A613" s="26" t="s">
        <v>3399</v>
      </c>
      <c r="B613" s="17" t="s">
        <v>268</v>
      </c>
      <c r="C613" s="17" t="s">
        <v>491</v>
      </c>
      <c r="D613" s="20" t="s">
        <v>2866</v>
      </c>
      <c r="E613" s="20" t="s">
        <v>37</v>
      </c>
      <c r="F613" s="20" t="s">
        <v>169</v>
      </c>
      <c r="G613" s="17" t="s">
        <v>3199</v>
      </c>
      <c r="H613" s="17">
        <v>2009</v>
      </c>
      <c r="I613" s="17" t="s">
        <v>3388</v>
      </c>
      <c r="J613" s="20" t="s">
        <v>3394</v>
      </c>
      <c r="K613" s="20" t="s">
        <v>3404</v>
      </c>
      <c r="L613" s="17" t="s">
        <v>2871</v>
      </c>
      <c r="M613" s="22">
        <v>44774</v>
      </c>
      <c r="N613" s="22">
        <v>44774</v>
      </c>
      <c r="P613" s="20" t="s">
        <v>4167</v>
      </c>
    </row>
    <row r="614" spans="1:16" s="17" customFormat="1" ht="135" x14ac:dyDescent="0.25">
      <c r="A614" s="26" t="s">
        <v>3400</v>
      </c>
      <c r="B614" s="17" t="s">
        <v>268</v>
      </c>
      <c r="C614" s="17" t="s">
        <v>491</v>
      </c>
      <c r="D614" s="20" t="s">
        <v>2866</v>
      </c>
      <c r="E614" s="20" t="s">
        <v>37</v>
      </c>
      <c r="F614" s="20" t="s">
        <v>169</v>
      </c>
      <c r="G614" s="17" t="s">
        <v>3199</v>
      </c>
      <c r="H614" s="17">
        <v>2009</v>
      </c>
      <c r="I614" s="17" t="s">
        <v>3389</v>
      </c>
      <c r="J614" s="20" t="s">
        <v>3395</v>
      </c>
      <c r="K614" s="20" t="s">
        <v>3405</v>
      </c>
      <c r="L614" s="17" t="s">
        <v>2871</v>
      </c>
      <c r="M614" s="22">
        <v>44774</v>
      </c>
      <c r="N614" s="22">
        <v>44774</v>
      </c>
      <c r="P614" s="20" t="s">
        <v>4167</v>
      </c>
    </row>
    <row r="615" spans="1:16" s="17" customFormat="1" ht="81" x14ac:dyDescent="0.25">
      <c r="A615" s="26" t="s">
        <v>3409</v>
      </c>
      <c r="B615" s="17" t="s">
        <v>268</v>
      </c>
      <c r="C615" s="17" t="s">
        <v>491</v>
      </c>
      <c r="D615" s="20" t="s">
        <v>2866</v>
      </c>
      <c r="E615" s="20" t="s">
        <v>37</v>
      </c>
      <c r="F615" s="20" t="s">
        <v>169</v>
      </c>
      <c r="G615" s="17" t="s">
        <v>3199</v>
      </c>
      <c r="H615" s="17">
        <v>2010</v>
      </c>
      <c r="I615" s="17" t="s">
        <v>3406</v>
      </c>
      <c r="J615" s="20" t="s">
        <v>3407</v>
      </c>
      <c r="K615" s="17" t="s">
        <v>3408</v>
      </c>
      <c r="L615" s="17" t="s">
        <v>2871</v>
      </c>
      <c r="M615" s="22">
        <v>44774</v>
      </c>
      <c r="N615" s="22">
        <v>44774</v>
      </c>
      <c r="P615" s="20" t="s">
        <v>4167</v>
      </c>
    </row>
    <row r="616" spans="1:16" s="17" customFormat="1" ht="135" x14ac:dyDescent="0.25">
      <c r="A616" s="26" t="s">
        <v>3410</v>
      </c>
      <c r="B616" s="17" t="s">
        <v>268</v>
      </c>
      <c r="C616" s="17" t="s">
        <v>491</v>
      </c>
      <c r="D616" s="20" t="s">
        <v>2866</v>
      </c>
      <c r="E616" s="20" t="s">
        <v>37</v>
      </c>
      <c r="F616" s="20" t="s">
        <v>169</v>
      </c>
      <c r="G616" s="17" t="s">
        <v>3199</v>
      </c>
      <c r="H616" s="17">
        <v>2010</v>
      </c>
      <c r="I616" s="17" t="s">
        <v>3416</v>
      </c>
      <c r="J616" s="20" t="s">
        <v>3412</v>
      </c>
      <c r="K616" s="20" t="s">
        <v>3414</v>
      </c>
      <c r="L616" s="17" t="s">
        <v>2871</v>
      </c>
      <c r="M616" s="22">
        <v>44774</v>
      </c>
      <c r="N616" s="22">
        <v>44774</v>
      </c>
      <c r="P616" s="20" t="s">
        <v>4167</v>
      </c>
    </row>
    <row r="617" spans="1:16" s="17" customFormat="1" ht="135" x14ac:dyDescent="0.25">
      <c r="A617" s="26" t="s">
        <v>3411</v>
      </c>
      <c r="B617" s="17" t="s">
        <v>268</v>
      </c>
      <c r="C617" s="17" t="s">
        <v>491</v>
      </c>
      <c r="D617" s="20" t="s">
        <v>2866</v>
      </c>
      <c r="E617" s="20" t="s">
        <v>37</v>
      </c>
      <c r="F617" s="20" t="s">
        <v>169</v>
      </c>
      <c r="G617" s="17" t="s">
        <v>3199</v>
      </c>
      <c r="H617" s="17">
        <v>2010</v>
      </c>
      <c r="I617" s="17" t="s">
        <v>3417</v>
      </c>
      <c r="J617" s="20" t="s">
        <v>3413</v>
      </c>
      <c r="K617" s="20" t="s">
        <v>3415</v>
      </c>
      <c r="L617" s="17" t="s">
        <v>2871</v>
      </c>
      <c r="M617" s="22">
        <v>44774</v>
      </c>
      <c r="N617" s="22">
        <v>44774</v>
      </c>
      <c r="P617" s="20" t="s">
        <v>4167</v>
      </c>
    </row>
    <row r="618" spans="1:16" s="17" customFormat="1" ht="81" x14ac:dyDescent="0.25">
      <c r="A618" s="26" t="s">
        <v>3420</v>
      </c>
      <c r="B618" s="17" t="s">
        <v>268</v>
      </c>
      <c r="C618" s="17" t="s">
        <v>491</v>
      </c>
      <c r="D618" s="20" t="s">
        <v>2866</v>
      </c>
      <c r="E618" s="20" t="s">
        <v>37</v>
      </c>
      <c r="F618" s="20" t="s">
        <v>169</v>
      </c>
      <c r="G618" s="17" t="s">
        <v>3199</v>
      </c>
      <c r="H618" s="17">
        <v>2011</v>
      </c>
      <c r="I618" s="17" t="s">
        <v>3418</v>
      </c>
      <c r="J618" s="20" t="s">
        <v>3419</v>
      </c>
      <c r="K618" s="17" t="s">
        <v>3427</v>
      </c>
      <c r="L618" s="17" t="s">
        <v>2871</v>
      </c>
      <c r="M618" s="22">
        <v>44774</v>
      </c>
      <c r="N618" s="22">
        <v>44774</v>
      </c>
      <c r="P618" s="20" t="s">
        <v>4167</v>
      </c>
    </row>
    <row r="619" spans="1:16" s="17" customFormat="1" ht="135" x14ac:dyDescent="0.25">
      <c r="A619" s="26" t="s">
        <v>3421</v>
      </c>
      <c r="B619" s="17" t="s">
        <v>268</v>
      </c>
      <c r="C619" s="17" t="s">
        <v>491</v>
      </c>
      <c r="D619" s="20" t="s">
        <v>2866</v>
      </c>
      <c r="E619" s="20" t="s">
        <v>37</v>
      </c>
      <c r="F619" s="20" t="s">
        <v>169</v>
      </c>
      <c r="G619" s="17" t="s">
        <v>3199</v>
      </c>
      <c r="H619" s="17">
        <v>2011</v>
      </c>
      <c r="I619" s="17" t="s">
        <v>3424</v>
      </c>
      <c r="J619" s="20" t="s">
        <v>3428</v>
      </c>
      <c r="K619" s="20" t="s">
        <v>3431</v>
      </c>
      <c r="L619" s="17" t="s">
        <v>2871</v>
      </c>
      <c r="M619" s="22">
        <v>44774</v>
      </c>
      <c r="N619" s="22">
        <v>44774</v>
      </c>
      <c r="P619" s="20" t="s">
        <v>4167</v>
      </c>
    </row>
    <row r="620" spans="1:16" s="17" customFormat="1" ht="135" x14ac:dyDescent="0.25">
      <c r="A620" s="26" t="s">
        <v>3422</v>
      </c>
      <c r="B620" s="17" t="s">
        <v>268</v>
      </c>
      <c r="C620" s="17" t="s">
        <v>491</v>
      </c>
      <c r="D620" s="20" t="s">
        <v>2866</v>
      </c>
      <c r="E620" s="20" t="s">
        <v>37</v>
      </c>
      <c r="F620" s="20" t="s">
        <v>169</v>
      </c>
      <c r="G620" s="17" t="s">
        <v>3199</v>
      </c>
      <c r="H620" s="17">
        <v>2011</v>
      </c>
      <c r="I620" s="17" t="s">
        <v>3425</v>
      </c>
      <c r="J620" s="20" t="s">
        <v>3429</v>
      </c>
      <c r="K620" s="20" t="s">
        <v>3432</v>
      </c>
      <c r="L620" s="17" t="s">
        <v>2871</v>
      </c>
      <c r="M620" s="22">
        <v>44774</v>
      </c>
      <c r="N620" s="22">
        <v>44774</v>
      </c>
      <c r="P620" s="20" t="s">
        <v>4167</v>
      </c>
    </row>
    <row r="621" spans="1:16" s="17" customFormat="1" ht="135" x14ac:dyDescent="0.25">
      <c r="A621" s="26" t="s">
        <v>3423</v>
      </c>
      <c r="B621" s="17" t="s">
        <v>268</v>
      </c>
      <c r="C621" s="17" t="s">
        <v>491</v>
      </c>
      <c r="D621" s="20" t="s">
        <v>2866</v>
      </c>
      <c r="E621" s="20" t="s">
        <v>37</v>
      </c>
      <c r="F621" s="20" t="s">
        <v>169</v>
      </c>
      <c r="G621" s="17" t="s">
        <v>3199</v>
      </c>
      <c r="H621" s="17">
        <v>2011</v>
      </c>
      <c r="I621" s="17" t="s">
        <v>3426</v>
      </c>
      <c r="J621" s="20" t="s">
        <v>3430</v>
      </c>
      <c r="K621" s="20" t="s">
        <v>3433</v>
      </c>
      <c r="L621" s="17" t="s">
        <v>2871</v>
      </c>
      <c r="M621" s="22">
        <v>44774</v>
      </c>
      <c r="N621" s="22">
        <v>44774</v>
      </c>
      <c r="P621" s="20" t="s">
        <v>4167</v>
      </c>
    </row>
    <row r="622" spans="1:16" s="17" customFormat="1" ht="135" x14ac:dyDescent="0.25">
      <c r="A622" s="26" t="s">
        <v>3436</v>
      </c>
      <c r="B622" s="17" t="s">
        <v>268</v>
      </c>
      <c r="C622" s="17" t="s">
        <v>491</v>
      </c>
      <c r="D622" s="20" t="s">
        <v>2866</v>
      </c>
      <c r="E622" s="20" t="s">
        <v>37</v>
      </c>
      <c r="F622" s="20" t="s">
        <v>169</v>
      </c>
      <c r="G622" s="17" t="s">
        <v>3199</v>
      </c>
      <c r="H622" s="17">
        <v>2011</v>
      </c>
      <c r="I622" s="17" t="s">
        <v>3435</v>
      </c>
      <c r="J622" s="20" t="s">
        <v>3434</v>
      </c>
      <c r="K622" s="20" t="s">
        <v>3437</v>
      </c>
      <c r="L622" s="17" t="s">
        <v>2871</v>
      </c>
      <c r="M622" s="22">
        <v>44774</v>
      </c>
      <c r="N622" s="22">
        <v>44774</v>
      </c>
      <c r="P622" s="20" t="s">
        <v>4167</v>
      </c>
    </row>
    <row r="623" spans="1:16" s="17" customFormat="1" ht="81" x14ac:dyDescent="0.25">
      <c r="A623" s="26" t="s">
        <v>3439</v>
      </c>
      <c r="B623" s="17" t="s">
        <v>268</v>
      </c>
      <c r="C623" s="17" t="s">
        <v>491</v>
      </c>
      <c r="D623" s="20" t="s">
        <v>2866</v>
      </c>
      <c r="E623" s="20" t="s">
        <v>37</v>
      </c>
      <c r="F623" s="20" t="s">
        <v>169</v>
      </c>
      <c r="G623" s="17" t="s">
        <v>3199</v>
      </c>
      <c r="H623" s="17">
        <v>2012</v>
      </c>
      <c r="I623" s="17" t="s">
        <v>3450</v>
      </c>
      <c r="J623" s="20" t="s">
        <v>3438</v>
      </c>
      <c r="K623" s="17" t="s">
        <v>3440</v>
      </c>
      <c r="L623" s="17" t="s">
        <v>2871</v>
      </c>
      <c r="M623" s="22">
        <v>44774</v>
      </c>
      <c r="N623" s="22">
        <v>44774</v>
      </c>
      <c r="P623" s="20" t="s">
        <v>4167</v>
      </c>
    </row>
    <row r="624" spans="1:16" s="17" customFormat="1" ht="135" x14ac:dyDescent="0.25">
      <c r="A624" s="26" t="s">
        <v>3441</v>
      </c>
      <c r="B624" s="17" t="s">
        <v>268</v>
      </c>
      <c r="C624" s="17" t="s">
        <v>491</v>
      </c>
      <c r="D624" s="20" t="s">
        <v>2866</v>
      </c>
      <c r="E624" s="20" t="s">
        <v>37</v>
      </c>
      <c r="F624" s="20" t="s">
        <v>169</v>
      </c>
      <c r="G624" s="17" t="s">
        <v>3199</v>
      </c>
      <c r="H624" s="17">
        <v>2012</v>
      </c>
      <c r="I624" s="17" t="s">
        <v>3443</v>
      </c>
      <c r="J624" s="20" t="s">
        <v>3446</v>
      </c>
      <c r="K624" s="20" t="s">
        <v>3444</v>
      </c>
      <c r="L624" s="17" t="s">
        <v>2871</v>
      </c>
      <c r="M624" s="22">
        <v>44768</v>
      </c>
      <c r="N624" s="22">
        <v>44768</v>
      </c>
      <c r="P624" s="20" t="s">
        <v>4167</v>
      </c>
    </row>
    <row r="625" spans="1:16" s="17" customFormat="1" ht="135" x14ac:dyDescent="0.25">
      <c r="A625" s="26" t="s">
        <v>3442</v>
      </c>
      <c r="B625" s="17" t="s">
        <v>268</v>
      </c>
      <c r="C625" s="17" t="s">
        <v>491</v>
      </c>
      <c r="D625" s="20" t="s">
        <v>2866</v>
      </c>
      <c r="E625" s="20" t="s">
        <v>37</v>
      </c>
      <c r="F625" s="20" t="s">
        <v>169</v>
      </c>
      <c r="G625" s="17" t="s">
        <v>3199</v>
      </c>
      <c r="H625" s="17">
        <v>2012</v>
      </c>
      <c r="I625" s="17" t="s">
        <v>3449</v>
      </c>
      <c r="J625" s="20" t="s">
        <v>3447</v>
      </c>
      <c r="K625" s="20" t="s">
        <v>3445</v>
      </c>
      <c r="L625" s="17" t="s">
        <v>2871</v>
      </c>
      <c r="M625" s="22">
        <v>44768</v>
      </c>
      <c r="N625" s="22">
        <v>44768</v>
      </c>
      <c r="P625" s="20" t="s">
        <v>4167</v>
      </c>
    </row>
    <row r="626" spans="1:16" s="17" customFormat="1" ht="135" x14ac:dyDescent="0.25">
      <c r="A626" s="26" t="s">
        <v>3470</v>
      </c>
      <c r="B626" s="17" t="s">
        <v>268</v>
      </c>
      <c r="C626" s="17" t="s">
        <v>491</v>
      </c>
      <c r="D626" s="20" t="s">
        <v>2866</v>
      </c>
      <c r="E626" s="20" t="s">
        <v>37</v>
      </c>
      <c r="F626" s="20" t="s">
        <v>169</v>
      </c>
      <c r="G626" s="17" t="s">
        <v>3199</v>
      </c>
      <c r="H626" s="17">
        <v>2011</v>
      </c>
      <c r="I626" s="17" t="s">
        <v>3448</v>
      </c>
      <c r="J626" s="20" t="s">
        <v>3460</v>
      </c>
      <c r="K626" s="20" t="s">
        <v>3480</v>
      </c>
      <c r="L626" s="17" t="s">
        <v>2871</v>
      </c>
      <c r="M626" s="22">
        <v>44775</v>
      </c>
      <c r="N626" s="22">
        <v>44775</v>
      </c>
      <c r="P626" s="20" t="s">
        <v>4167</v>
      </c>
    </row>
    <row r="627" spans="1:16" s="17" customFormat="1" ht="135" x14ac:dyDescent="0.25">
      <c r="A627" s="26" t="s">
        <v>3471</v>
      </c>
      <c r="B627" s="17" t="s">
        <v>268</v>
      </c>
      <c r="C627" s="17" t="s">
        <v>491</v>
      </c>
      <c r="D627" s="20" t="s">
        <v>2866</v>
      </c>
      <c r="E627" s="20" t="s">
        <v>37</v>
      </c>
      <c r="F627" s="20" t="s">
        <v>169</v>
      </c>
      <c r="G627" s="17" t="s">
        <v>3199</v>
      </c>
      <c r="H627" s="17">
        <v>2011</v>
      </c>
      <c r="I627" s="17" t="s">
        <v>3451</v>
      </c>
      <c r="J627" s="20" t="s">
        <v>3461</v>
      </c>
      <c r="K627" s="20" t="s">
        <v>3481</v>
      </c>
      <c r="L627" s="17" t="s">
        <v>2871</v>
      </c>
      <c r="M627" s="22">
        <v>44775</v>
      </c>
      <c r="N627" s="22">
        <v>44775</v>
      </c>
      <c r="P627" s="20" t="s">
        <v>4167</v>
      </c>
    </row>
    <row r="628" spans="1:16" s="17" customFormat="1" ht="135" x14ac:dyDescent="0.25">
      <c r="A628" s="26" t="s">
        <v>3472</v>
      </c>
      <c r="B628" s="17" t="s">
        <v>268</v>
      </c>
      <c r="C628" s="17" t="s">
        <v>491</v>
      </c>
      <c r="D628" s="20" t="s">
        <v>2866</v>
      </c>
      <c r="E628" s="20" t="s">
        <v>37</v>
      </c>
      <c r="F628" s="20" t="s">
        <v>169</v>
      </c>
      <c r="G628" s="17" t="s">
        <v>3199</v>
      </c>
      <c r="H628" s="17">
        <v>2011</v>
      </c>
      <c r="I628" s="17" t="s">
        <v>3452</v>
      </c>
      <c r="J628" s="20" t="s">
        <v>3462</v>
      </c>
      <c r="K628" s="20" t="s">
        <v>3482</v>
      </c>
      <c r="L628" s="17" t="s">
        <v>2871</v>
      </c>
      <c r="M628" s="22">
        <v>44775</v>
      </c>
      <c r="N628" s="22">
        <v>44775</v>
      </c>
      <c r="P628" s="20" t="s">
        <v>4167</v>
      </c>
    </row>
    <row r="629" spans="1:16" s="17" customFormat="1" ht="135" x14ac:dyDescent="0.25">
      <c r="A629" s="26" t="s">
        <v>3473</v>
      </c>
      <c r="B629" s="17" t="s">
        <v>268</v>
      </c>
      <c r="C629" s="17" t="s">
        <v>491</v>
      </c>
      <c r="D629" s="20" t="s">
        <v>2866</v>
      </c>
      <c r="E629" s="20" t="s">
        <v>37</v>
      </c>
      <c r="F629" s="20" t="s">
        <v>169</v>
      </c>
      <c r="G629" s="17" t="s">
        <v>3199</v>
      </c>
      <c r="H629" s="17">
        <v>2011</v>
      </c>
      <c r="I629" s="17" t="s">
        <v>3453</v>
      </c>
      <c r="J629" s="20" t="s">
        <v>3463</v>
      </c>
      <c r="K629" s="20" t="s">
        <v>3483</v>
      </c>
      <c r="L629" s="17" t="s">
        <v>2871</v>
      </c>
      <c r="M629" s="22">
        <v>44775</v>
      </c>
      <c r="N629" s="22">
        <v>44775</v>
      </c>
      <c r="P629" s="20" t="s">
        <v>4167</v>
      </c>
    </row>
    <row r="630" spans="1:16" s="17" customFormat="1" ht="135" x14ac:dyDescent="0.25">
      <c r="A630" s="26" t="s">
        <v>3474</v>
      </c>
      <c r="B630" s="17" t="s">
        <v>268</v>
      </c>
      <c r="C630" s="17" t="s">
        <v>491</v>
      </c>
      <c r="D630" s="20" t="s">
        <v>2866</v>
      </c>
      <c r="E630" s="20" t="s">
        <v>37</v>
      </c>
      <c r="F630" s="20" t="s">
        <v>169</v>
      </c>
      <c r="G630" s="17" t="s">
        <v>3199</v>
      </c>
      <c r="H630" s="17">
        <v>2011</v>
      </c>
      <c r="I630" s="17" t="s">
        <v>3454</v>
      </c>
      <c r="J630" s="20" t="s">
        <v>3464</v>
      </c>
      <c r="K630" s="20" t="s">
        <v>3484</v>
      </c>
      <c r="L630" s="17" t="s">
        <v>2871</v>
      </c>
      <c r="M630" s="22">
        <v>44775</v>
      </c>
      <c r="N630" s="22">
        <v>44775</v>
      </c>
      <c r="P630" s="20" t="s">
        <v>4167</v>
      </c>
    </row>
    <row r="631" spans="1:16" s="17" customFormat="1" ht="135" x14ac:dyDescent="0.25">
      <c r="A631" s="26" t="s">
        <v>3475</v>
      </c>
      <c r="B631" s="17" t="s">
        <v>268</v>
      </c>
      <c r="C631" s="17" t="s">
        <v>491</v>
      </c>
      <c r="D631" s="20" t="s">
        <v>2866</v>
      </c>
      <c r="E631" s="20" t="s">
        <v>37</v>
      </c>
      <c r="F631" s="20" t="s">
        <v>169</v>
      </c>
      <c r="G631" s="17" t="s">
        <v>3199</v>
      </c>
      <c r="H631" s="17">
        <v>2011</v>
      </c>
      <c r="I631" s="17" t="s">
        <v>3455</v>
      </c>
      <c r="J631" s="20" t="s">
        <v>3465</v>
      </c>
      <c r="K631" s="20" t="s">
        <v>3485</v>
      </c>
      <c r="L631" s="17" t="s">
        <v>2871</v>
      </c>
      <c r="M631" s="22">
        <v>44775</v>
      </c>
      <c r="N631" s="22">
        <v>44775</v>
      </c>
      <c r="P631" s="20" t="s">
        <v>4167</v>
      </c>
    </row>
    <row r="632" spans="1:16" s="17" customFormat="1" ht="135" x14ac:dyDescent="0.25">
      <c r="A632" s="26" t="s">
        <v>3476</v>
      </c>
      <c r="B632" s="17" t="s">
        <v>268</v>
      </c>
      <c r="C632" s="17" t="s">
        <v>491</v>
      </c>
      <c r="D632" s="20" t="s">
        <v>2866</v>
      </c>
      <c r="E632" s="20" t="s">
        <v>37</v>
      </c>
      <c r="F632" s="20" t="s">
        <v>169</v>
      </c>
      <c r="G632" s="17" t="s">
        <v>3199</v>
      </c>
      <c r="H632" s="17">
        <v>2011</v>
      </c>
      <c r="I632" s="17" t="s">
        <v>3456</v>
      </c>
      <c r="J632" s="20" t="s">
        <v>3466</v>
      </c>
      <c r="K632" s="20" t="s">
        <v>3486</v>
      </c>
      <c r="L632" s="17" t="s">
        <v>2871</v>
      </c>
      <c r="M632" s="22">
        <v>44775</v>
      </c>
      <c r="N632" s="22">
        <v>44775</v>
      </c>
      <c r="P632" s="20" t="s">
        <v>4167</v>
      </c>
    </row>
    <row r="633" spans="1:16" s="17" customFormat="1" ht="135" x14ac:dyDescent="0.25">
      <c r="A633" s="26" t="s">
        <v>3477</v>
      </c>
      <c r="B633" s="17" t="s">
        <v>268</v>
      </c>
      <c r="C633" s="17" t="s">
        <v>491</v>
      </c>
      <c r="D633" s="20" t="s">
        <v>2866</v>
      </c>
      <c r="E633" s="20" t="s">
        <v>37</v>
      </c>
      <c r="F633" s="20" t="s">
        <v>169</v>
      </c>
      <c r="G633" s="17" t="s">
        <v>3199</v>
      </c>
      <c r="H633" s="17">
        <v>2011</v>
      </c>
      <c r="I633" s="17" t="s">
        <v>3457</v>
      </c>
      <c r="J633" s="20" t="s">
        <v>3467</v>
      </c>
      <c r="K633" s="20" t="s">
        <v>3487</v>
      </c>
      <c r="L633" s="17" t="s">
        <v>2871</v>
      </c>
      <c r="M633" s="22">
        <v>44775</v>
      </c>
      <c r="N633" s="22">
        <v>44775</v>
      </c>
      <c r="P633" s="20" t="s">
        <v>4167</v>
      </c>
    </row>
    <row r="634" spans="1:16" s="17" customFormat="1" ht="135" x14ac:dyDescent="0.25">
      <c r="A634" s="26" t="s">
        <v>3478</v>
      </c>
      <c r="B634" s="17" t="s">
        <v>268</v>
      </c>
      <c r="C634" s="17" t="s">
        <v>491</v>
      </c>
      <c r="D634" s="20" t="s">
        <v>2866</v>
      </c>
      <c r="E634" s="20" t="s">
        <v>37</v>
      </c>
      <c r="F634" s="20" t="s">
        <v>169</v>
      </c>
      <c r="G634" s="17" t="s">
        <v>3199</v>
      </c>
      <c r="H634" s="17">
        <v>2011</v>
      </c>
      <c r="I634" s="17" t="s">
        <v>3458</v>
      </c>
      <c r="J634" s="20" t="s">
        <v>3468</v>
      </c>
      <c r="K634" s="20" t="s">
        <v>3488</v>
      </c>
      <c r="L634" s="17" t="s">
        <v>2871</v>
      </c>
      <c r="M634" s="22">
        <v>44775</v>
      </c>
      <c r="N634" s="22">
        <v>44775</v>
      </c>
      <c r="P634" s="20" t="s">
        <v>4167</v>
      </c>
    </row>
    <row r="635" spans="1:16" s="17" customFormat="1" ht="135" x14ac:dyDescent="0.25">
      <c r="A635" s="26" t="s">
        <v>3479</v>
      </c>
      <c r="B635" s="17" t="s">
        <v>268</v>
      </c>
      <c r="C635" s="17" t="s">
        <v>491</v>
      </c>
      <c r="D635" s="20" t="s">
        <v>2866</v>
      </c>
      <c r="E635" s="20" t="s">
        <v>37</v>
      </c>
      <c r="F635" s="20" t="s">
        <v>169</v>
      </c>
      <c r="G635" s="17" t="s">
        <v>3199</v>
      </c>
      <c r="H635" s="17">
        <v>2011</v>
      </c>
      <c r="I635" s="17" t="s">
        <v>3459</v>
      </c>
      <c r="J635" s="20" t="s">
        <v>3469</v>
      </c>
      <c r="K635" s="20" t="s">
        <v>3489</v>
      </c>
      <c r="L635" s="17" t="s">
        <v>2871</v>
      </c>
      <c r="M635" s="22">
        <v>44775</v>
      </c>
      <c r="N635" s="22">
        <v>44775</v>
      </c>
      <c r="P635" s="20" t="s">
        <v>4167</v>
      </c>
    </row>
    <row r="636" spans="1:16" s="17" customFormat="1" ht="81" x14ac:dyDescent="0.25">
      <c r="A636" s="26" t="s">
        <v>3499</v>
      </c>
      <c r="B636" s="17" t="s">
        <v>268</v>
      </c>
      <c r="C636" s="17" t="s">
        <v>491</v>
      </c>
      <c r="D636" s="20" t="s">
        <v>2866</v>
      </c>
      <c r="E636" s="20" t="s">
        <v>37</v>
      </c>
      <c r="F636" s="20" t="s">
        <v>169</v>
      </c>
      <c r="G636" s="17" t="s">
        <v>3199</v>
      </c>
      <c r="H636" s="17">
        <v>2011</v>
      </c>
      <c r="I636" s="17" t="s">
        <v>3491</v>
      </c>
      <c r="J636" s="20" t="s">
        <v>3494</v>
      </c>
      <c r="K636" s="17" t="s">
        <v>3495</v>
      </c>
      <c r="L636" s="17" t="s">
        <v>2871</v>
      </c>
      <c r="M636" s="22">
        <v>44775</v>
      </c>
      <c r="N636" s="22">
        <v>44775</v>
      </c>
      <c r="P636" s="20" t="s">
        <v>4167</v>
      </c>
    </row>
    <row r="637" spans="1:16" s="17" customFormat="1" ht="135" x14ac:dyDescent="0.25">
      <c r="A637" s="26" t="s">
        <v>3500</v>
      </c>
      <c r="B637" s="17" t="s">
        <v>268</v>
      </c>
      <c r="C637" s="17" t="s">
        <v>491</v>
      </c>
      <c r="D637" s="20" t="s">
        <v>2866</v>
      </c>
      <c r="E637" s="20" t="s">
        <v>37</v>
      </c>
      <c r="F637" s="20" t="s">
        <v>169</v>
      </c>
      <c r="G637" s="17" t="s">
        <v>3199</v>
      </c>
      <c r="H637" s="17">
        <v>2011</v>
      </c>
      <c r="I637" s="17" t="s">
        <v>3490</v>
      </c>
      <c r="J637" s="20" t="s">
        <v>3496</v>
      </c>
      <c r="K637" s="20" t="s">
        <v>3503</v>
      </c>
      <c r="L637" s="17" t="s">
        <v>2871</v>
      </c>
      <c r="M637" s="22">
        <v>44775</v>
      </c>
      <c r="N637" s="22">
        <v>44775</v>
      </c>
      <c r="P637" s="20" t="s">
        <v>4167</v>
      </c>
    </row>
    <row r="638" spans="1:16" s="17" customFormat="1" ht="135" x14ac:dyDescent="0.25">
      <c r="A638" s="26" t="s">
        <v>3501</v>
      </c>
      <c r="B638" s="17" t="s">
        <v>268</v>
      </c>
      <c r="C638" s="17" t="s">
        <v>491</v>
      </c>
      <c r="D638" s="20" t="s">
        <v>2866</v>
      </c>
      <c r="E638" s="20" t="s">
        <v>37</v>
      </c>
      <c r="F638" s="20" t="s">
        <v>169</v>
      </c>
      <c r="G638" s="17" t="s">
        <v>3199</v>
      </c>
      <c r="H638" s="17">
        <v>2011</v>
      </c>
      <c r="I638" s="17" t="s">
        <v>3492</v>
      </c>
      <c r="J638" s="20" t="s">
        <v>3497</v>
      </c>
      <c r="K638" s="20" t="s">
        <v>3504</v>
      </c>
      <c r="L638" s="17" t="s">
        <v>2871</v>
      </c>
      <c r="M638" s="22">
        <v>44775</v>
      </c>
      <c r="N638" s="22">
        <v>44775</v>
      </c>
      <c r="P638" s="20" t="s">
        <v>4167</v>
      </c>
    </row>
    <row r="639" spans="1:16" s="17" customFormat="1" ht="135" x14ac:dyDescent="0.25">
      <c r="A639" s="26" t="s">
        <v>3502</v>
      </c>
      <c r="B639" s="17" t="s">
        <v>268</v>
      </c>
      <c r="C639" s="17" t="s">
        <v>491</v>
      </c>
      <c r="D639" s="20" t="s">
        <v>2866</v>
      </c>
      <c r="E639" s="20" t="s">
        <v>37</v>
      </c>
      <c r="F639" s="20" t="s">
        <v>169</v>
      </c>
      <c r="G639" s="17" t="s">
        <v>3199</v>
      </c>
      <c r="H639" s="17">
        <v>2011</v>
      </c>
      <c r="I639" s="17" t="s">
        <v>3493</v>
      </c>
      <c r="J639" s="20" t="s">
        <v>3498</v>
      </c>
      <c r="K639" s="20" t="s">
        <v>3505</v>
      </c>
      <c r="L639" s="17" t="s">
        <v>2871</v>
      </c>
      <c r="M639" s="22">
        <v>44775</v>
      </c>
      <c r="N639" s="22">
        <v>44775</v>
      </c>
      <c r="P639" s="20" t="s">
        <v>4167</v>
      </c>
    </row>
    <row r="640" spans="1:16" s="17" customFormat="1" ht="81" x14ac:dyDescent="0.25">
      <c r="A640" s="26" t="s">
        <v>3517</v>
      </c>
      <c r="B640" s="17" t="s">
        <v>268</v>
      </c>
      <c r="C640" s="17" t="s">
        <v>491</v>
      </c>
      <c r="D640" s="20" t="s">
        <v>2866</v>
      </c>
      <c r="E640" s="20" t="s">
        <v>37</v>
      </c>
      <c r="F640" s="20" t="s">
        <v>169</v>
      </c>
      <c r="G640" s="17" t="s">
        <v>3199</v>
      </c>
      <c r="H640" s="17">
        <v>2011</v>
      </c>
      <c r="I640" s="17" t="s">
        <v>3506</v>
      </c>
      <c r="J640" s="20" t="s">
        <v>3512</v>
      </c>
      <c r="K640" s="17" t="s">
        <v>3522</v>
      </c>
      <c r="L640" s="17" t="s">
        <v>2871</v>
      </c>
      <c r="M640" s="22">
        <v>44775</v>
      </c>
      <c r="N640" s="22">
        <v>44775</v>
      </c>
      <c r="P640" s="20" t="s">
        <v>4167</v>
      </c>
    </row>
    <row r="641" spans="1:16" s="17" customFormat="1" ht="135" x14ac:dyDescent="0.25">
      <c r="A641" s="26" t="s">
        <v>3518</v>
      </c>
      <c r="B641" s="17" t="s">
        <v>268</v>
      </c>
      <c r="C641" s="17" t="s">
        <v>491</v>
      </c>
      <c r="D641" s="20" t="s">
        <v>2866</v>
      </c>
      <c r="E641" s="20" t="s">
        <v>37</v>
      </c>
      <c r="F641" s="20" t="s">
        <v>169</v>
      </c>
      <c r="G641" s="17" t="s">
        <v>3199</v>
      </c>
      <c r="H641" s="17">
        <v>2011</v>
      </c>
      <c r="I641" s="17" t="s">
        <v>3508</v>
      </c>
      <c r="J641" s="20" t="s">
        <v>3513</v>
      </c>
      <c r="K641" s="20" t="s">
        <v>3523</v>
      </c>
      <c r="L641" s="17" t="s">
        <v>2871</v>
      </c>
      <c r="M641" s="22">
        <v>44775</v>
      </c>
      <c r="N641" s="22">
        <v>44775</v>
      </c>
      <c r="P641" s="20" t="s">
        <v>4167</v>
      </c>
    </row>
    <row r="642" spans="1:16" s="17" customFormat="1" ht="135" x14ac:dyDescent="0.25">
      <c r="A642" s="26" t="s">
        <v>3519</v>
      </c>
      <c r="B642" s="17" t="s">
        <v>268</v>
      </c>
      <c r="C642" s="17" t="s">
        <v>491</v>
      </c>
      <c r="D642" s="20" t="s">
        <v>2866</v>
      </c>
      <c r="E642" s="20" t="s">
        <v>37</v>
      </c>
      <c r="F642" s="20" t="s">
        <v>169</v>
      </c>
      <c r="G642" s="17" t="s">
        <v>3199</v>
      </c>
      <c r="H642" s="17">
        <v>2011</v>
      </c>
      <c r="I642" s="17" t="s">
        <v>3509</v>
      </c>
      <c r="J642" s="20" t="s">
        <v>3514</v>
      </c>
      <c r="K642" s="20" t="s">
        <v>3524</v>
      </c>
      <c r="L642" s="17" t="s">
        <v>2871</v>
      </c>
      <c r="M642" s="22">
        <v>44775</v>
      </c>
      <c r="N642" s="22">
        <v>44775</v>
      </c>
      <c r="P642" s="20" t="s">
        <v>4167</v>
      </c>
    </row>
    <row r="643" spans="1:16" s="17" customFormat="1" ht="135" x14ac:dyDescent="0.25">
      <c r="A643" s="26" t="s">
        <v>3520</v>
      </c>
      <c r="B643" s="17" t="s">
        <v>268</v>
      </c>
      <c r="C643" s="17" t="s">
        <v>491</v>
      </c>
      <c r="D643" s="20" t="s">
        <v>2866</v>
      </c>
      <c r="E643" s="20" t="s">
        <v>37</v>
      </c>
      <c r="F643" s="20" t="s">
        <v>169</v>
      </c>
      <c r="G643" s="17" t="s">
        <v>3199</v>
      </c>
      <c r="H643" s="17">
        <v>2011</v>
      </c>
      <c r="I643" s="17" t="s">
        <v>3510</v>
      </c>
      <c r="J643" s="20" t="s">
        <v>3515</v>
      </c>
      <c r="K643" s="20" t="s">
        <v>3525</v>
      </c>
      <c r="L643" s="17" t="s">
        <v>2871</v>
      </c>
      <c r="M643" s="22">
        <v>44775</v>
      </c>
      <c r="N643" s="22">
        <v>44775</v>
      </c>
      <c r="P643" s="20" t="s">
        <v>4167</v>
      </c>
    </row>
    <row r="644" spans="1:16" s="17" customFormat="1" ht="135" x14ac:dyDescent="0.25">
      <c r="A644" s="26" t="s">
        <v>3521</v>
      </c>
      <c r="B644" s="17" t="s">
        <v>268</v>
      </c>
      <c r="C644" s="17" t="s">
        <v>491</v>
      </c>
      <c r="D644" s="20" t="s">
        <v>2866</v>
      </c>
      <c r="E644" s="20" t="s">
        <v>37</v>
      </c>
      <c r="F644" s="20" t="s">
        <v>169</v>
      </c>
      <c r="G644" s="17" t="s">
        <v>3199</v>
      </c>
      <c r="H644" s="17">
        <v>2011</v>
      </c>
      <c r="I644" s="17" t="s">
        <v>3511</v>
      </c>
      <c r="J644" s="20" t="s">
        <v>3516</v>
      </c>
      <c r="K644" s="20" t="s">
        <v>3526</v>
      </c>
      <c r="L644" s="17" t="s">
        <v>2871</v>
      </c>
      <c r="M644" s="22">
        <v>44775</v>
      </c>
      <c r="N644" s="22">
        <v>44775</v>
      </c>
      <c r="P644" s="20" t="s">
        <v>4167</v>
      </c>
    </row>
    <row r="645" spans="1:16" s="17" customFormat="1" ht="135" x14ac:dyDescent="0.25">
      <c r="A645" s="26" t="s">
        <v>3529</v>
      </c>
      <c r="B645" s="17" t="s">
        <v>268</v>
      </c>
      <c r="C645" s="17" t="s">
        <v>491</v>
      </c>
      <c r="D645" s="20" t="s">
        <v>2866</v>
      </c>
      <c r="E645" s="20" t="s">
        <v>37</v>
      </c>
      <c r="F645" s="20" t="s">
        <v>169</v>
      </c>
      <c r="G645" s="17" t="s">
        <v>3199</v>
      </c>
      <c r="H645" s="17">
        <v>2013</v>
      </c>
      <c r="I645" s="17" t="s">
        <v>3527</v>
      </c>
      <c r="J645" s="20" t="s">
        <v>3528</v>
      </c>
      <c r="K645" s="20" t="s">
        <v>3530</v>
      </c>
      <c r="L645" s="17" t="s">
        <v>2871</v>
      </c>
      <c r="M645" s="22">
        <v>44775</v>
      </c>
      <c r="N645" s="22">
        <v>44775</v>
      </c>
      <c r="P645" s="20" t="s">
        <v>4167</v>
      </c>
    </row>
    <row r="646" spans="1:16" s="17" customFormat="1" ht="81" x14ac:dyDescent="0.25">
      <c r="A646" s="26" t="s">
        <v>3540</v>
      </c>
      <c r="B646" s="17" t="s">
        <v>268</v>
      </c>
      <c r="C646" s="17" t="s">
        <v>491</v>
      </c>
      <c r="D646" s="20" t="s">
        <v>2866</v>
      </c>
      <c r="E646" s="20" t="s">
        <v>37</v>
      </c>
      <c r="F646" s="20" t="s">
        <v>169</v>
      </c>
      <c r="G646" s="17" t="s">
        <v>3199</v>
      </c>
      <c r="H646" s="17">
        <v>2013</v>
      </c>
      <c r="I646" s="17" t="s">
        <v>3531</v>
      </c>
      <c r="J646" s="20" t="s">
        <v>3535</v>
      </c>
      <c r="K646" s="17" t="s">
        <v>3536</v>
      </c>
      <c r="L646" s="17" t="s">
        <v>2871</v>
      </c>
      <c r="M646" s="22">
        <v>44775</v>
      </c>
      <c r="N646" s="22">
        <v>44775</v>
      </c>
      <c r="P646" s="20" t="s">
        <v>4167</v>
      </c>
    </row>
    <row r="647" spans="1:16" s="17" customFormat="1" ht="135" x14ac:dyDescent="0.25">
      <c r="A647" s="26" t="s">
        <v>3541</v>
      </c>
      <c r="B647" s="17" t="s">
        <v>268</v>
      </c>
      <c r="C647" s="17" t="s">
        <v>491</v>
      </c>
      <c r="D647" s="20" t="s">
        <v>2866</v>
      </c>
      <c r="E647" s="20" t="s">
        <v>37</v>
      </c>
      <c r="F647" s="20" t="s">
        <v>169</v>
      </c>
      <c r="G647" s="17" t="s">
        <v>3199</v>
      </c>
      <c r="H647" s="17">
        <v>2013</v>
      </c>
      <c r="I647" s="17" t="s">
        <v>3532</v>
      </c>
      <c r="J647" s="20" t="s">
        <v>3537</v>
      </c>
      <c r="K647" s="20" t="s">
        <v>3544</v>
      </c>
      <c r="L647" s="17" t="s">
        <v>2871</v>
      </c>
      <c r="M647" s="22">
        <v>44775</v>
      </c>
      <c r="N647" s="22">
        <v>44775</v>
      </c>
      <c r="P647" s="20" t="s">
        <v>4167</v>
      </c>
    </row>
    <row r="648" spans="1:16" s="17" customFormat="1" ht="135" x14ac:dyDescent="0.25">
      <c r="A648" s="26" t="s">
        <v>3542</v>
      </c>
      <c r="B648" s="17" t="s">
        <v>268</v>
      </c>
      <c r="C648" s="17" t="s">
        <v>491</v>
      </c>
      <c r="D648" s="20" t="s">
        <v>2866</v>
      </c>
      <c r="E648" s="20" t="s">
        <v>37</v>
      </c>
      <c r="F648" s="20" t="s">
        <v>169</v>
      </c>
      <c r="G648" s="17" t="s">
        <v>3199</v>
      </c>
      <c r="H648" s="17">
        <v>2013</v>
      </c>
      <c r="I648" s="17" t="s">
        <v>3533</v>
      </c>
      <c r="J648" s="20" t="s">
        <v>3538</v>
      </c>
      <c r="K648" s="20" t="s">
        <v>3545</v>
      </c>
      <c r="L648" s="17" t="s">
        <v>2871</v>
      </c>
      <c r="M648" s="22">
        <v>44775</v>
      </c>
      <c r="N648" s="22">
        <v>44775</v>
      </c>
      <c r="P648" s="20" t="s">
        <v>4167</v>
      </c>
    </row>
    <row r="649" spans="1:16" s="17" customFormat="1" ht="135" x14ac:dyDescent="0.25">
      <c r="A649" s="26" t="s">
        <v>3543</v>
      </c>
      <c r="B649" s="17" t="s">
        <v>268</v>
      </c>
      <c r="C649" s="17" t="s">
        <v>491</v>
      </c>
      <c r="D649" s="20" t="s">
        <v>2866</v>
      </c>
      <c r="E649" s="20" t="s">
        <v>37</v>
      </c>
      <c r="F649" s="20" t="s">
        <v>169</v>
      </c>
      <c r="G649" s="17" t="s">
        <v>3199</v>
      </c>
      <c r="H649" s="17">
        <v>2013</v>
      </c>
      <c r="I649" s="17" t="s">
        <v>3534</v>
      </c>
      <c r="J649" s="20" t="s">
        <v>3539</v>
      </c>
      <c r="K649" s="20" t="s">
        <v>3546</v>
      </c>
      <c r="L649" s="17" t="s">
        <v>2871</v>
      </c>
      <c r="M649" s="22">
        <v>44775</v>
      </c>
      <c r="N649" s="22">
        <v>44775</v>
      </c>
      <c r="P649" s="20" t="s">
        <v>4167</v>
      </c>
    </row>
    <row r="650" spans="1:16" s="17" customFormat="1" ht="81" x14ac:dyDescent="0.25">
      <c r="A650" s="26" t="s">
        <v>3549</v>
      </c>
      <c r="B650" s="17" t="s">
        <v>268</v>
      </c>
      <c r="C650" s="17" t="s">
        <v>491</v>
      </c>
      <c r="D650" s="20" t="s">
        <v>2866</v>
      </c>
      <c r="E650" s="20" t="s">
        <v>37</v>
      </c>
      <c r="F650" s="20" t="s">
        <v>169</v>
      </c>
      <c r="G650" s="17" t="s">
        <v>3199</v>
      </c>
      <c r="H650" s="17">
        <v>2008</v>
      </c>
      <c r="I650" s="17" t="s">
        <v>3547</v>
      </c>
      <c r="J650" s="20" t="s">
        <v>3548</v>
      </c>
      <c r="K650" s="17" t="s">
        <v>3550</v>
      </c>
      <c r="L650" s="17" t="s">
        <v>2871</v>
      </c>
      <c r="M650" s="22">
        <v>44775</v>
      </c>
      <c r="N650" s="22">
        <v>44775</v>
      </c>
      <c r="P650" s="20" t="s">
        <v>4167</v>
      </c>
    </row>
    <row r="651" spans="1:16" s="17" customFormat="1" ht="135" x14ac:dyDescent="0.25">
      <c r="A651" s="26" t="s">
        <v>3557</v>
      </c>
      <c r="B651" s="17" t="s">
        <v>268</v>
      </c>
      <c r="C651" s="17" t="s">
        <v>491</v>
      </c>
      <c r="D651" s="20" t="s">
        <v>2866</v>
      </c>
      <c r="E651" s="20" t="s">
        <v>37</v>
      </c>
      <c r="F651" s="20" t="s">
        <v>169</v>
      </c>
      <c r="G651" s="17" t="s">
        <v>3199</v>
      </c>
      <c r="H651" s="17">
        <v>2008</v>
      </c>
      <c r="I651" s="17" t="s">
        <v>3551</v>
      </c>
      <c r="J651" s="20" t="s">
        <v>3554</v>
      </c>
      <c r="K651" s="20" t="s">
        <v>3559</v>
      </c>
      <c r="L651" s="17" t="s">
        <v>2871</v>
      </c>
      <c r="M651" s="22">
        <v>44775</v>
      </c>
      <c r="N651" s="22">
        <v>44775</v>
      </c>
      <c r="P651" s="20" t="s">
        <v>4167</v>
      </c>
    </row>
    <row r="652" spans="1:16" s="17" customFormat="1" ht="135" x14ac:dyDescent="0.25">
      <c r="A652" s="26" t="s">
        <v>3558</v>
      </c>
      <c r="B652" s="17" t="s">
        <v>268</v>
      </c>
      <c r="C652" s="17" t="s">
        <v>491</v>
      </c>
      <c r="D652" s="20" t="s">
        <v>2866</v>
      </c>
      <c r="E652" s="20" t="s">
        <v>37</v>
      </c>
      <c r="F652" s="20" t="s">
        <v>169</v>
      </c>
      <c r="G652" s="17" t="s">
        <v>3199</v>
      </c>
      <c r="H652" s="17">
        <v>2008</v>
      </c>
      <c r="I652" s="17" t="s">
        <v>3552</v>
      </c>
      <c r="J652" s="20" t="s">
        <v>3555</v>
      </c>
      <c r="K652" s="20" t="s">
        <v>3560</v>
      </c>
      <c r="L652" s="17" t="s">
        <v>2871</v>
      </c>
      <c r="M652" s="22">
        <v>44775</v>
      </c>
      <c r="N652" s="22">
        <v>44775</v>
      </c>
      <c r="P652" s="20" t="s">
        <v>4167</v>
      </c>
    </row>
    <row r="653" spans="1:16" s="17" customFormat="1" ht="135" x14ac:dyDescent="0.25">
      <c r="A653" s="26" t="s">
        <v>3580</v>
      </c>
      <c r="B653" s="17" t="s">
        <v>268</v>
      </c>
      <c r="C653" s="17" t="s">
        <v>491</v>
      </c>
      <c r="D653" s="20" t="s">
        <v>2866</v>
      </c>
      <c r="E653" s="20" t="s">
        <v>37</v>
      </c>
      <c r="F653" s="20" t="s">
        <v>169</v>
      </c>
      <c r="G653" s="17" t="s">
        <v>3199</v>
      </c>
      <c r="H653" s="17">
        <v>2008</v>
      </c>
      <c r="I653" s="17" t="s">
        <v>3553</v>
      </c>
      <c r="J653" s="20" t="s">
        <v>3556</v>
      </c>
      <c r="K653" s="20" t="s">
        <v>3561</v>
      </c>
      <c r="L653" s="17" t="s">
        <v>2871</v>
      </c>
      <c r="M653" s="22">
        <v>44775</v>
      </c>
      <c r="N653" s="22">
        <v>44775</v>
      </c>
      <c r="P653" s="20" t="s">
        <v>4167</v>
      </c>
    </row>
    <row r="654" spans="1:16" s="17" customFormat="1" ht="135" x14ac:dyDescent="0.25">
      <c r="A654" s="26" t="s">
        <v>3581</v>
      </c>
      <c r="B654" s="17" t="s">
        <v>268</v>
      </c>
      <c r="C654" s="17" t="s">
        <v>491</v>
      </c>
      <c r="D654" s="20" t="s">
        <v>2866</v>
      </c>
      <c r="E654" s="20" t="s">
        <v>37</v>
      </c>
      <c r="F654" s="20" t="s">
        <v>169</v>
      </c>
      <c r="G654" s="17" t="s">
        <v>3199</v>
      </c>
      <c r="H654" s="17">
        <v>2008</v>
      </c>
      <c r="I654" s="17" t="s">
        <v>3562</v>
      </c>
      <c r="J654" s="20" t="s">
        <v>3571</v>
      </c>
      <c r="K654" s="20" t="s">
        <v>3590</v>
      </c>
      <c r="L654" s="17" t="s">
        <v>2871</v>
      </c>
      <c r="M654" s="22">
        <v>44775</v>
      </c>
      <c r="N654" s="22">
        <v>44775</v>
      </c>
      <c r="P654" s="20" t="s">
        <v>4167</v>
      </c>
    </row>
    <row r="655" spans="1:16" s="17" customFormat="1" ht="135" x14ac:dyDescent="0.25">
      <c r="A655" s="26" t="s">
        <v>3582</v>
      </c>
      <c r="B655" s="17" t="s">
        <v>268</v>
      </c>
      <c r="C655" s="17" t="s">
        <v>491</v>
      </c>
      <c r="D655" s="20" t="s">
        <v>2866</v>
      </c>
      <c r="E655" s="20" t="s">
        <v>37</v>
      </c>
      <c r="F655" s="20" t="s">
        <v>169</v>
      </c>
      <c r="G655" s="17" t="s">
        <v>3199</v>
      </c>
      <c r="H655" s="17">
        <v>2008</v>
      </c>
      <c r="I655" s="17" t="s">
        <v>3563</v>
      </c>
      <c r="J655" s="20" t="s">
        <v>3572</v>
      </c>
      <c r="K655" s="20" t="s">
        <v>3591</v>
      </c>
      <c r="L655" s="17" t="s">
        <v>2871</v>
      </c>
      <c r="M655" s="22">
        <v>44775</v>
      </c>
      <c r="N655" s="22">
        <v>44775</v>
      </c>
      <c r="P655" s="20" t="s">
        <v>4167</v>
      </c>
    </row>
    <row r="656" spans="1:16" s="17" customFormat="1" ht="135" x14ac:dyDescent="0.25">
      <c r="A656" s="26" t="s">
        <v>3583</v>
      </c>
      <c r="B656" s="17" t="s">
        <v>268</v>
      </c>
      <c r="C656" s="17" t="s">
        <v>491</v>
      </c>
      <c r="D656" s="20" t="s">
        <v>2866</v>
      </c>
      <c r="E656" s="20" t="s">
        <v>37</v>
      </c>
      <c r="F656" s="20" t="s">
        <v>169</v>
      </c>
      <c r="G656" s="17" t="s">
        <v>3199</v>
      </c>
      <c r="H656" s="17">
        <v>2008</v>
      </c>
      <c r="I656" s="17" t="s">
        <v>3564</v>
      </c>
      <c r="J656" s="20" t="s">
        <v>3573</v>
      </c>
      <c r="K656" s="20" t="s">
        <v>3592</v>
      </c>
      <c r="L656" s="17" t="s">
        <v>2871</v>
      </c>
      <c r="M656" s="22">
        <v>44775</v>
      </c>
      <c r="N656" s="22">
        <v>44775</v>
      </c>
      <c r="P656" s="20" t="s">
        <v>4167</v>
      </c>
    </row>
    <row r="657" spans="1:16" s="17" customFormat="1" ht="135" x14ac:dyDescent="0.25">
      <c r="A657" s="26" t="s">
        <v>3584</v>
      </c>
      <c r="B657" s="17" t="s">
        <v>268</v>
      </c>
      <c r="C657" s="17" t="s">
        <v>491</v>
      </c>
      <c r="D657" s="20" t="s">
        <v>2866</v>
      </c>
      <c r="E657" s="20" t="s">
        <v>37</v>
      </c>
      <c r="F657" s="20" t="s">
        <v>169</v>
      </c>
      <c r="G657" s="17" t="s">
        <v>3199</v>
      </c>
      <c r="H657" s="17">
        <v>2008</v>
      </c>
      <c r="I657" s="17" t="s">
        <v>3565</v>
      </c>
      <c r="J657" s="20" t="s">
        <v>3574</v>
      </c>
      <c r="K657" s="20" t="s">
        <v>3593</v>
      </c>
      <c r="L657" s="17" t="s">
        <v>2871</v>
      </c>
      <c r="M657" s="22">
        <v>44775</v>
      </c>
      <c r="N657" s="22">
        <v>44775</v>
      </c>
      <c r="P657" s="20" t="s">
        <v>4167</v>
      </c>
    </row>
    <row r="658" spans="1:16" s="17" customFormat="1" ht="135" x14ac:dyDescent="0.25">
      <c r="A658" s="26" t="s">
        <v>3585</v>
      </c>
      <c r="B658" s="17" t="s">
        <v>268</v>
      </c>
      <c r="C658" s="17" t="s">
        <v>491</v>
      </c>
      <c r="D658" s="20" t="s">
        <v>2866</v>
      </c>
      <c r="E658" s="20" t="s">
        <v>37</v>
      </c>
      <c r="F658" s="20" t="s">
        <v>169</v>
      </c>
      <c r="G658" s="17" t="s">
        <v>3199</v>
      </c>
      <c r="H658" s="17">
        <v>2008</v>
      </c>
      <c r="I658" s="17" t="s">
        <v>3566</v>
      </c>
      <c r="J658" s="20" t="s">
        <v>3575</v>
      </c>
      <c r="K658" s="20" t="s">
        <v>3594</v>
      </c>
      <c r="L658" s="17" t="s">
        <v>2871</v>
      </c>
      <c r="M658" s="22">
        <v>44775</v>
      </c>
      <c r="N658" s="22">
        <v>44775</v>
      </c>
      <c r="P658" s="20" t="s">
        <v>4167</v>
      </c>
    </row>
    <row r="659" spans="1:16" s="17" customFormat="1" ht="135" x14ac:dyDescent="0.25">
      <c r="A659" s="26" t="s">
        <v>3586</v>
      </c>
      <c r="B659" s="17" t="s">
        <v>268</v>
      </c>
      <c r="C659" s="17" t="s">
        <v>491</v>
      </c>
      <c r="D659" s="20" t="s">
        <v>2866</v>
      </c>
      <c r="E659" s="20" t="s">
        <v>37</v>
      </c>
      <c r="F659" s="20" t="s">
        <v>169</v>
      </c>
      <c r="G659" s="17" t="s">
        <v>3199</v>
      </c>
      <c r="H659" s="17">
        <v>2008</v>
      </c>
      <c r="I659" s="17" t="s">
        <v>3567</v>
      </c>
      <c r="J659" s="20" t="s">
        <v>3576</v>
      </c>
      <c r="K659" s="20" t="s">
        <v>3595</v>
      </c>
      <c r="L659" s="17" t="s">
        <v>2871</v>
      </c>
      <c r="M659" s="22">
        <v>44775</v>
      </c>
      <c r="N659" s="22">
        <v>44775</v>
      </c>
      <c r="P659" s="20" t="s">
        <v>4167</v>
      </c>
    </row>
    <row r="660" spans="1:16" s="17" customFormat="1" ht="135" x14ac:dyDescent="0.25">
      <c r="A660" s="26" t="s">
        <v>3587</v>
      </c>
      <c r="B660" s="17" t="s">
        <v>268</v>
      </c>
      <c r="C660" s="17" t="s">
        <v>491</v>
      </c>
      <c r="D660" s="20" t="s">
        <v>2866</v>
      </c>
      <c r="E660" s="20" t="s">
        <v>37</v>
      </c>
      <c r="F660" s="20" t="s">
        <v>169</v>
      </c>
      <c r="G660" s="17" t="s">
        <v>3199</v>
      </c>
      <c r="H660" s="17">
        <v>2008</v>
      </c>
      <c r="I660" s="17" t="s">
        <v>3568</v>
      </c>
      <c r="J660" s="20" t="s">
        <v>3577</v>
      </c>
      <c r="K660" s="20" t="s">
        <v>3596</v>
      </c>
      <c r="L660" s="17" t="s">
        <v>2871</v>
      </c>
      <c r="M660" s="22">
        <v>44775</v>
      </c>
      <c r="N660" s="22">
        <v>44775</v>
      </c>
      <c r="P660" s="20" t="s">
        <v>4167</v>
      </c>
    </row>
    <row r="661" spans="1:16" s="17" customFormat="1" ht="135" x14ac:dyDescent="0.25">
      <c r="A661" s="26" t="s">
        <v>3588</v>
      </c>
      <c r="B661" s="17" t="s">
        <v>268</v>
      </c>
      <c r="C661" s="17" t="s">
        <v>491</v>
      </c>
      <c r="D661" s="20" t="s">
        <v>2866</v>
      </c>
      <c r="E661" s="20" t="s">
        <v>37</v>
      </c>
      <c r="F661" s="20" t="s">
        <v>169</v>
      </c>
      <c r="G661" s="17" t="s">
        <v>3199</v>
      </c>
      <c r="H661" s="17">
        <v>2008</v>
      </c>
      <c r="I661" s="17" t="s">
        <v>3569</v>
      </c>
      <c r="J661" s="20" t="s">
        <v>3578</v>
      </c>
      <c r="K661" s="20" t="s">
        <v>3597</v>
      </c>
      <c r="L661" s="17" t="s">
        <v>2871</v>
      </c>
      <c r="M661" s="22">
        <v>44775</v>
      </c>
      <c r="N661" s="22">
        <v>44775</v>
      </c>
      <c r="P661" s="20" t="s">
        <v>4167</v>
      </c>
    </row>
    <row r="662" spans="1:16" s="17" customFormat="1" ht="135" x14ac:dyDescent="0.25">
      <c r="A662" s="26" t="s">
        <v>3589</v>
      </c>
      <c r="B662" s="17" t="s">
        <v>268</v>
      </c>
      <c r="C662" s="17" t="s">
        <v>491</v>
      </c>
      <c r="D662" s="20" t="s">
        <v>2866</v>
      </c>
      <c r="E662" s="20" t="s">
        <v>37</v>
      </c>
      <c r="F662" s="20" t="s">
        <v>169</v>
      </c>
      <c r="G662" s="17" t="s">
        <v>3199</v>
      </c>
      <c r="H662" s="17">
        <v>2008</v>
      </c>
      <c r="I662" s="17" t="s">
        <v>3570</v>
      </c>
      <c r="J662" s="20" t="s">
        <v>3579</v>
      </c>
      <c r="K662" s="20" t="s">
        <v>3598</v>
      </c>
      <c r="L662" s="17" t="s">
        <v>2871</v>
      </c>
      <c r="M662" s="22">
        <v>44775</v>
      </c>
      <c r="N662" s="22">
        <v>44775</v>
      </c>
      <c r="P662" s="20" t="s">
        <v>4167</v>
      </c>
    </row>
    <row r="663" spans="1:16" s="17" customFormat="1" ht="81" x14ac:dyDescent="0.25">
      <c r="A663" s="26" t="s">
        <v>3604</v>
      </c>
      <c r="B663" s="17" t="s">
        <v>268</v>
      </c>
      <c r="C663" s="17" t="s">
        <v>491</v>
      </c>
      <c r="D663" s="20" t="s">
        <v>2866</v>
      </c>
      <c r="E663" s="20" t="s">
        <v>37</v>
      </c>
      <c r="F663" s="20" t="s">
        <v>169</v>
      </c>
      <c r="G663" s="17" t="s">
        <v>3199</v>
      </c>
      <c r="H663" s="17">
        <v>2008</v>
      </c>
      <c r="I663" s="17" t="s">
        <v>3599</v>
      </c>
      <c r="J663" s="20" t="s">
        <v>3600</v>
      </c>
      <c r="K663" s="17" t="s">
        <v>3603</v>
      </c>
      <c r="L663" s="17" t="s">
        <v>2871</v>
      </c>
      <c r="M663" s="22">
        <v>44781</v>
      </c>
      <c r="N663" s="22">
        <v>44781</v>
      </c>
      <c r="P663" s="20" t="s">
        <v>4167</v>
      </c>
    </row>
    <row r="664" spans="1:16" s="17" customFormat="1" ht="135" x14ac:dyDescent="0.25">
      <c r="A664" s="26" t="s">
        <v>3605</v>
      </c>
      <c r="B664" s="17" t="s">
        <v>268</v>
      </c>
      <c r="C664" s="17" t="s">
        <v>491</v>
      </c>
      <c r="D664" s="20" t="s">
        <v>2866</v>
      </c>
      <c r="E664" s="20" t="s">
        <v>37</v>
      </c>
      <c r="F664" s="20" t="s">
        <v>169</v>
      </c>
      <c r="G664" s="17" t="s">
        <v>3199</v>
      </c>
      <c r="H664" s="17">
        <v>2008</v>
      </c>
      <c r="I664" s="17" t="s">
        <v>3601</v>
      </c>
      <c r="J664" s="20" t="s">
        <v>3606</v>
      </c>
      <c r="K664" s="20" t="s">
        <v>3609</v>
      </c>
      <c r="L664" s="17" t="s">
        <v>2871</v>
      </c>
      <c r="M664" s="22">
        <v>44781</v>
      </c>
      <c r="N664" s="22">
        <v>44781</v>
      </c>
      <c r="P664" s="20" t="s">
        <v>4167</v>
      </c>
    </row>
    <row r="665" spans="1:16" s="17" customFormat="1" ht="135" x14ac:dyDescent="0.25">
      <c r="A665" s="26" t="s">
        <v>3608</v>
      </c>
      <c r="B665" s="17" t="s">
        <v>268</v>
      </c>
      <c r="C665" s="17" t="s">
        <v>491</v>
      </c>
      <c r="D665" s="20" t="s">
        <v>2866</v>
      </c>
      <c r="E665" s="20" t="s">
        <v>37</v>
      </c>
      <c r="F665" s="20" t="s">
        <v>169</v>
      </c>
      <c r="G665" s="17" t="s">
        <v>3199</v>
      </c>
      <c r="H665" s="17">
        <v>2008</v>
      </c>
      <c r="I665" s="17" t="s">
        <v>3602</v>
      </c>
      <c r="J665" s="20" t="s">
        <v>3607</v>
      </c>
      <c r="K665" s="20" t="s">
        <v>3708</v>
      </c>
      <c r="L665" s="17" t="s">
        <v>2871</v>
      </c>
      <c r="M665" s="22">
        <v>44781</v>
      </c>
      <c r="N665" s="22">
        <v>44781</v>
      </c>
      <c r="P665" s="20" t="s">
        <v>4167</v>
      </c>
    </row>
    <row r="666" spans="1:16" s="17" customFormat="1" ht="81" x14ac:dyDescent="0.25">
      <c r="A666" s="26" t="s">
        <v>3617</v>
      </c>
      <c r="B666" s="17" t="s">
        <v>268</v>
      </c>
      <c r="C666" s="17" t="s">
        <v>491</v>
      </c>
      <c r="D666" s="20" t="s">
        <v>2866</v>
      </c>
      <c r="E666" s="20" t="s">
        <v>37</v>
      </c>
      <c r="F666" s="20" t="s">
        <v>169</v>
      </c>
      <c r="G666" s="17" t="s">
        <v>3199</v>
      </c>
      <c r="H666" s="17">
        <v>2008</v>
      </c>
      <c r="I666" s="17" t="s">
        <v>3610</v>
      </c>
      <c r="J666" s="20" t="s">
        <v>3613</v>
      </c>
      <c r="K666" s="17" t="s">
        <v>3614</v>
      </c>
      <c r="L666" s="17" t="s">
        <v>2871</v>
      </c>
      <c r="M666" s="22">
        <v>44781</v>
      </c>
      <c r="N666" s="22">
        <v>44781</v>
      </c>
      <c r="P666" s="20" t="s">
        <v>4167</v>
      </c>
    </row>
    <row r="667" spans="1:16" s="17" customFormat="1" ht="135" x14ac:dyDescent="0.25">
      <c r="A667" s="26" t="s">
        <v>3618</v>
      </c>
      <c r="B667" s="17" t="s">
        <v>268</v>
      </c>
      <c r="C667" s="17" t="s">
        <v>491</v>
      </c>
      <c r="D667" s="20" t="s">
        <v>2866</v>
      </c>
      <c r="E667" s="20" t="s">
        <v>37</v>
      </c>
      <c r="F667" s="20" t="s">
        <v>169</v>
      </c>
      <c r="G667" s="17" t="s">
        <v>3199</v>
      </c>
      <c r="H667" s="17">
        <v>2008</v>
      </c>
      <c r="I667" s="17" t="s">
        <v>3611</v>
      </c>
      <c r="J667" s="20" t="s">
        <v>3615</v>
      </c>
      <c r="K667" s="20" t="s">
        <v>3620</v>
      </c>
      <c r="L667" s="17" t="s">
        <v>2871</v>
      </c>
      <c r="M667" s="22">
        <v>44781</v>
      </c>
      <c r="N667" s="22">
        <v>44781</v>
      </c>
      <c r="P667" s="20" t="s">
        <v>4167</v>
      </c>
    </row>
    <row r="668" spans="1:16" s="17" customFormat="1" ht="135" x14ac:dyDescent="0.25">
      <c r="A668" s="26" t="s">
        <v>3619</v>
      </c>
      <c r="B668" s="17" t="s">
        <v>268</v>
      </c>
      <c r="C668" s="17" t="s">
        <v>491</v>
      </c>
      <c r="D668" s="20" t="s">
        <v>2866</v>
      </c>
      <c r="E668" s="20" t="s">
        <v>37</v>
      </c>
      <c r="F668" s="20" t="s">
        <v>169</v>
      </c>
      <c r="G668" s="17" t="s">
        <v>3199</v>
      </c>
      <c r="H668" s="17">
        <v>2008</v>
      </c>
      <c r="I668" s="17" t="s">
        <v>3612</v>
      </c>
      <c r="J668" s="20" t="s">
        <v>3616</v>
      </c>
      <c r="K668" s="20" t="s">
        <v>3621</v>
      </c>
      <c r="L668" s="17" t="s">
        <v>2871</v>
      </c>
      <c r="M668" s="22">
        <v>44781</v>
      </c>
      <c r="N668" s="22">
        <v>44781</v>
      </c>
      <c r="P668" s="20" t="s">
        <v>4167</v>
      </c>
    </row>
    <row r="669" spans="1:16" s="17" customFormat="1" ht="135" x14ac:dyDescent="0.25">
      <c r="A669" s="26" t="s">
        <v>3642</v>
      </c>
      <c r="B669" s="17" t="s">
        <v>268</v>
      </c>
      <c r="C669" s="17" t="s">
        <v>491</v>
      </c>
      <c r="D669" s="20" t="s">
        <v>2866</v>
      </c>
      <c r="E669" s="20" t="s">
        <v>37</v>
      </c>
      <c r="F669" s="20" t="s">
        <v>169</v>
      </c>
      <c r="G669" s="17" t="s">
        <v>3199</v>
      </c>
      <c r="H669" s="17">
        <v>2009</v>
      </c>
      <c r="I669" s="17" t="s">
        <v>3622</v>
      </c>
      <c r="J669" s="20" t="s">
        <v>3631</v>
      </c>
      <c r="K669" s="20" t="s">
        <v>3652</v>
      </c>
      <c r="L669" s="17" t="s">
        <v>2871</v>
      </c>
      <c r="M669" s="22">
        <v>44781</v>
      </c>
      <c r="N669" s="22">
        <v>44781</v>
      </c>
      <c r="P669" s="20" t="s">
        <v>4167</v>
      </c>
    </row>
    <row r="670" spans="1:16" s="17" customFormat="1" ht="135" x14ac:dyDescent="0.25">
      <c r="A670" s="26" t="s">
        <v>3643</v>
      </c>
      <c r="B670" s="17" t="s">
        <v>268</v>
      </c>
      <c r="C670" s="17" t="s">
        <v>491</v>
      </c>
      <c r="D670" s="20" t="s">
        <v>2866</v>
      </c>
      <c r="E670" s="20" t="s">
        <v>37</v>
      </c>
      <c r="F670" s="20" t="s">
        <v>169</v>
      </c>
      <c r="G670" s="17" t="s">
        <v>3199</v>
      </c>
      <c r="H670" s="17">
        <v>2009</v>
      </c>
      <c r="I670" s="17" t="s">
        <v>3623</v>
      </c>
      <c r="J670" s="20" t="s">
        <v>3632</v>
      </c>
      <c r="K670" s="20" t="s">
        <v>3653</v>
      </c>
      <c r="L670" s="17" t="s">
        <v>2871</v>
      </c>
      <c r="M670" s="22">
        <v>44781</v>
      </c>
      <c r="N670" s="22">
        <v>44781</v>
      </c>
      <c r="P670" s="20" t="s">
        <v>4167</v>
      </c>
    </row>
    <row r="671" spans="1:16" s="17" customFormat="1" ht="135" x14ac:dyDescent="0.25">
      <c r="A671" s="26" t="s">
        <v>3644</v>
      </c>
      <c r="B671" s="17" t="s">
        <v>268</v>
      </c>
      <c r="C671" s="17" t="s">
        <v>491</v>
      </c>
      <c r="D671" s="20" t="s">
        <v>2866</v>
      </c>
      <c r="E671" s="20" t="s">
        <v>37</v>
      </c>
      <c r="F671" s="20" t="s">
        <v>169</v>
      </c>
      <c r="G671" s="17" t="s">
        <v>3199</v>
      </c>
      <c r="H671" s="17">
        <v>2009</v>
      </c>
      <c r="I671" s="17" t="s">
        <v>3624</v>
      </c>
      <c r="J671" s="20" t="s">
        <v>3633</v>
      </c>
      <c r="K671" s="20" t="s">
        <v>3654</v>
      </c>
      <c r="L671" s="17" t="s">
        <v>2871</v>
      </c>
      <c r="M671" s="22">
        <v>44781</v>
      </c>
      <c r="N671" s="22">
        <v>44781</v>
      </c>
      <c r="P671" s="20" t="s">
        <v>4167</v>
      </c>
    </row>
    <row r="672" spans="1:16" s="17" customFormat="1" ht="135" x14ac:dyDescent="0.25">
      <c r="A672" s="26" t="s">
        <v>3645</v>
      </c>
      <c r="B672" s="17" t="s">
        <v>268</v>
      </c>
      <c r="C672" s="17" t="s">
        <v>491</v>
      </c>
      <c r="D672" s="20" t="s">
        <v>2866</v>
      </c>
      <c r="E672" s="20" t="s">
        <v>37</v>
      </c>
      <c r="F672" s="20" t="s">
        <v>169</v>
      </c>
      <c r="G672" s="17" t="s">
        <v>3199</v>
      </c>
      <c r="H672" s="17">
        <v>2009</v>
      </c>
      <c r="I672" s="17" t="s">
        <v>3625</v>
      </c>
      <c r="J672" s="20" t="s">
        <v>3634</v>
      </c>
      <c r="K672" s="20" t="s">
        <v>3655</v>
      </c>
      <c r="L672" s="17" t="s">
        <v>2871</v>
      </c>
      <c r="M672" s="22">
        <v>44781</v>
      </c>
      <c r="N672" s="22">
        <v>44781</v>
      </c>
      <c r="P672" s="20" t="s">
        <v>4167</v>
      </c>
    </row>
    <row r="673" spans="1:16" s="17" customFormat="1" ht="135" x14ac:dyDescent="0.25">
      <c r="A673" s="26" t="s">
        <v>3646</v>
      </c>
      <c r="B673" s="17" t="s">
        <v>268</v>
      </c>
      <c r="C673" s="17" t="s">
        <v>491</v>
      </c>
      <c r="D673" s="20" t="s">
        <v>2866</v>
      </c>
      <c r="E673" s="20" t="s">
        <v>37</v>
      </c>
      <c r="F673" s="20" t="s">
        <v>169</v>
      </c>
      <c r="G673" s="17" t="s">
        <v>3199</v>
      </c>
      <c r="H673" s="17">
        <v>2009</v>
      </c>
      <c r="I673" s="17" t="s">
        <v>3626</v>
      </c>
      <c r="J673" s="20" t="s">
        <v>3636</v>
      </c>
      <c r="K673" s="20" t="s">
        <v>3656</v>
      </c>
      <c r="L673" s="17" t="s">
        <v>2871</v>
      </c>
      <c r="M673" s="22">
        <v>44781</v>
      </c>
      <c r="N673" s="22">
        <v>44781</v>
      </c>
      <c r="P673" s="20" t="s">
        <v>4167</v>
      </c>
    </row>
    <row r="674" spans="1:16" s="17" customFormat="1" ht="135" x14ac:dyDescent="0.25">
      <c r="A674" s="26" t="s">
        <v>3647</v>
      </c>
      <c r="B674" s="17" t="s">
        <v>268</v>
      </c>
      <c r="C674" s="17" t="s">
        <v>491</v>
      </c>
      <c r="D674" s="20" t="s">
        <v>2866</v>
      </c>
      <c r="E674" s="20" t="s">
        <v>37</v>
      </c>
      <c r="F674" s="20" t="s">
        <v>169</v>
      </c>
      <c r="G674" s="17" t="s">
        <v>3199</v>
      </c>
      <c r="H674" s="17">
        <v>2009</v>
      </c>
      <c r="I674" s="17" t="s">
        <v>3627</v>
      </c>
      <c r="J674" s="20" t="s">
        <v>3637</v>
      </c>
      <c r="K674" s="20" t="s">
        <v>3657</v>
      </c>
      <c r="L674" s="17" t="s">
        <v>2871</v>
      </c>
      <c r="M674" s="22">
        <v>44781</v>
      </c>
      <c r="N674" s="22">
        <v>44781</v>
      </c>
      <c r="P674" s="20" t="s">
        <v>4167</v>
      </c>
    </row>
    <row r="675" spans="1:16" s="17" customFormat="1" ht="135" x14ac:dyDescent="0.25">
      <c r="A675" s="26" t="s">
        <v>3648</v>
      </c>
      <c r="B675" s="17" t="s">
        <v>268</v>
      </c>
      <c r="C675" s="17" t="s">
        <v>491</v>
      </c>
      <c r="D675" s="20" t="s">
        <v>2866</v>
      </c>
      <c r="E675" s="20" t="s">
        <v>37</v>
      </c>
      <c r="F675" s="20" t="s">
        <v>169</v>
      </c>
      <c r="G675" s="17" t="s">
        <v>3199</v>
      </c>
      <c r="H675" s="17">
        <v>2009</v>
      </c>
      <c r="I675" s="17" t="s">
        <v>3628</v>
      </c>
      <c r="J675" s="20" t="s">
        <v>3638</v>
      </c>
      <c r="K675" s="20" t="s">
        <v>3658</v>
      </c>
      <c r="L675" s="17" t="s">
        <v>2871</v>
      </c>
      <c r="M675" s="22">
        <v>44781</v>
      </c>
      <c r="N675" s="22">
        <v>44781</v>
      </c>
      <c r="P675" s="20" t="s">
        <v>4167</v>
      </c>
    </row>
    <row r="676" spans="1:16" s="17" customFormat="1" ht="135" x14ac:dyDescent="0.25">
      <c r="A676" s="26" t="s">
        <v>3649</v>
      </c>
      <c r="B676" s="17" t="s">
        <v>268</v>
      </c>
      <c r="C676" s="17" t="s">
        <v>491</v>
      </c>
      <c r="D676" s="20" t="s">
        <v>2866</v>
      </c>
      <c r="E676" s="20" t="s">
        <v>37</v>
      </c>
      <c r="F676" s="20" t="s">
        <v>169</v>
      </c>
      <c r="G676" s="17" t="s">
        <v>3199</v>
      </c>
      <c r="H676" s="17">
        <v>2009</v>
      </c>
      <c r="I676" s="17" t="s">
        <v>3629</v>
      </c>
      <c r="J676" s="20" t="s">
        <v>3639</v>
      </c>
      <c r="K676" s="20" t="s">
        <v>3659</v>
      </c>
      <c r="L676" s="17" t="s">
        <v>2871</v>
      </c>
      <c r="M676" s="22">
        <v>44781</v>
      </c>
      <c r="N676" s="22">
        <v>44781</v>
      </c>
      <c r="P676" s="20" t="s">
        <v>4167</v>
      </c>
    </row>
    <row r="677" spans="1:16" s="17" customFormat="1" ht="135" x14ac:dyDescent="0.25">
      <c r="A677" s="26" t="s">
        <v>3650</v>
      </c>
      <c r="B677" s="17" t="s">
        <v>268</v>
      </c>
      <c r="C677" s="17" t="s">
        <v>491</v>
      </c>
      <c r="D677" s="20" t="s">
        <v>2866</v>
      </c>
      <c r="E677" s="20" t="s">
        <v>37</v>
      </c>
      <c r="F677" s="20" t="s">
        <v>169</v>
      </c>
      <c r="G677" s="17" t="s">
        <v>3199</v>
      </c>
      <c r="H677" s="17">
        <v>2009</v>
      </c>
      <c r="I677" s="17" t="s">
        <v>3630</v>
      </c>
      <c r="J677" s="20" t="s">
        <v>3640</v>
      </c>
      <c r="K677" s="20" t="s">
        <v>3660</v>
      </c>
      <c r="L677" s="17" t="s">
        <v>2871</v>
      </c>
      <c r="M677" s="22">
        <v>44781</v>
      </c>
      <c r="N677" s="22">
        <v>44781</v>
      </c>
      <c r="P677" s="20" t="s">
        <v>4167</v>
      </c>
    </row>
    <row r="678" spans="1:16" s="17" customFormat="1" ht="135" x14ac:dyDescent="0.25">
      <c r="A678" s="26" t="s">
        <v>3651</v>
      </c>
      <c r="B678" s="17" t="s">
        <v>268</v>
      </c>
      <c r="C678" s="17" t="s">
        <v>491</v>
      </c>
      <c r="D678" s="20" t="s">
        <v>2866</v>
      </c>
      <c r="E678" s="20" t="s">
        <v>37</v>
      </c>
      <c r="F678" s="20" t="s">
        <v>169</v>
      </c>
      <c r="G678" s="17" t="s">
        <v>3199</v>
      </c>
      <c r="H678" s="17">
        <v>2009</v>
      </c>
      <c r="I678" s="17" t="s">
        <v>3635</v>
      </c>
      <c r="J678" s="20" t="s">
        <v>3641</v>
      </c>
      <c r="K678" s="20" t="s">
        <v>3661</v>
      </c>
      <c r="L678" s="17" t="s">
        <v>2871</v>
      </c>
      <c r="M678" s="22">
        <v>44781</v>
      </c>
      <c r="N678" s="22">
        <v>44781</v>
      </c>
      <c r="P678" s="20" t="s">
        <v>4167</v>
      </c>
    </row>
    <row r="679" spans="1:16" s="17" customFormat="1" ht="135" x14ac:dyDescent="0.25">
      <c r="A679" s="26" t="s">
        <v>3672</v>
      </c>
      <c r="B679" s="17" t="s">
        <v>268</v>
      </c>
      <c r="C679" s="17" t="s">
        <v>491</v>
      </c>
      <c r="D679" s="20" t="s">
        <v>2866</v>
      </c>
      <c r="E679" s="20" t="s">
        <v>37</v>
      </c>
      <c r="F679" s="20" t="s">
        <v>169</v>
      </c>
      <c r="G679" s="17" t="s">
        <v>3199</v>
      </c>
      <c r="H679" s="17">
        <v>2010</v>
      </c>
      <c r="I679" s="17" t="s">
        <v>3662</v>
      </c>
      <c r="J679" s="20" t="s">
        <v>3663</v>
      </c>
      <c r="K679" s="20" t="s">
        <v>3677</v>
      </c>
      <c r="L679" s="17" t="s">
        <v>2871</v>
      </c>
      <c r="M679" s="22">
        <v>44781</v>
      </c>
      <c r="N679" s="22">
        <v>44781</v>
      </c>
      <c r="P679" s="20" t="s">
        <v>4167</v>
      </c>
    </row>
    <row r="680" spans="1:16" s="17" customFormat="1" ht="135" x14ac:dyDescent="0.25">
      <c r="A680" s="26" t="s">
        <v>3673</v>
      </c>
      <c r="B680" s="17" t="s">
        <v>268</v>
      </c>
      <c r="C680" s="17" t="s">
        <v>491</v>
      </c>
      <c r="D680" s="20" t="s">
        <v>2866</v>
      </c>
      <c r="E680" s="20" t="s">
        <v>37</v>
      </c>
      <c r="F680" s="20" t="s">
        <v>169</v>
      </c>
      <c r="G680" s="17" t="s">
        <v>3199</v>
      </c>
      <c r="H680" s="17">
        <v>2010</v>
      </c>
      <c r="I680" s="17" t="s">
        <v>3664</v>
      </c>
      <c r="J680" s="20" t="s">
        <v>3668</v>
      </c>
      <c r="K680" s="20" t="s">
        <v>3678</v>
      </c>
      <c r="L680" s="17" t="s">
        <v>2871</v>
      </c>
      <c r="M680" s="22">
        <v>44781</v>
      </c>
      <c r="N680" s="22">
        <v>44781</v>
      </c>
      <c r="P680" s="20" t="s">
        <v>4167</v>
      </c>
    </row>
    <row r="681" spans="1:16" s="17" customFormat="1" ht="135" x14ac:dyDescent="0.25">
      <c r="A681" s="26" t="s">
        <v>3674</v>
      </c>
      <c r="B681" s="17" t="s">
        <v>268</v>
      </c>
      <c r="C681" s="17" t="s">
        <v>491</v>
      </c>
      <c r="D681" s="20" t="s">
        <v>2866</v>
      </c>
      <c r="E681" s="20" t="s">
        <v>37</v>
      </c>
      <c r="F681" s="20" t="s">
        <v>169</v>
      </c>
      <c r="G681" s="17" t="s">
        <v>3199</v>
      </c>
      <c r="H681" s="17">
        <v>2010</v>
      </c>
      <c r="I681" s="17" t="s">
        <v>3665</v>
      </c>
      <c r="J681" s="20" t="s">
        <v>3669</v>
      </c>
      <c r="K681" s="20" t="s">
        <v>3679</v>
      </c>
      <c r="L681" s="17" t="s">
        <v>2871</v>
      </c>
      <c r="M681" s="22">
        <v>44781</v>
      </c>
      <c r="N681" s="22">
        <v>44781</v>
      </c>
      <c r="P681" s="20" t="s">
        <v>4167</v>
      </c>
    </row>
    <row r="682" spans="1:16" s="17" customFormat="1" ht="135" x14ac:dyDescent="0.25">
      <c r="A682" s="26" t="s">
        <v>3675</v>
      </c>
      <c r="B682" s="17" t="s">
        <v>268</v>
      </c>
      <c r="C682" s="17" t="s">
        <v>491</v>
      </c>
      <c r="D682" s="20" t="s">
        <v>2866</v>
      </c>
      <c r="E682" s="20" t="s">
        <v>37</v>
      </c>
      <c r="F682" s="20" t="s">
        <v>169</v>
      </c>
      <c r="G682" s="17" t="s">
        <v>3199</v>
      </c>
      <c r="H682" s="17">
        <v>2010</v>
      </c>
      <c r="I682" s="17" t="s">
        <v>3666</v>
      </c>
      <c r="J682" s="20" t="s">
        <v>3670</v>
      </c>
      <c r="K682" s="20" t="s">
        <v>3680</v>
      </c>
      <c r="L682" s="17" t="s">
        <v>2871</v>
      </c>
      <c r="M682" s="22">
        <v>44781</v>
      </c>
      <c r="N682" s="22">
        <v>44781</v>
      </c>
      <c r="P682" s="20" t="s">
        <v>4167</v>
      </c>
    </row>
    <row r="683" spans="1:16" s="17" customFormat="1" ht="135" x14ac:dyDescent="0.25">
      <c r="A683" s="26" t="s">
        <v>3676</v>
      </c>
      <c r="B683" s="17" t="s">
        <v>268</v>
      </c>
      <c r="C683" s="17" t="s">
        <v>491</v>
      </c>
      <c r="D683" s="20" t="s">
        <v>2866</v>
      </c>
      <c r="E683" s="20" t="s">
        <v>37</v>
      </c>
      <c r="F683" s="20" t="s">
        <v>169</v>
      </c>
      <c r="G683" s="17" t="s">
        <v>3199</v>
      </c>
      <c r="H683" s="17">
        <v>2010</v>
      </c>
      <c r="I683" s="17" t="s">
        <v>3667</v>
      </c>
      <c r="J683" s="20" t="s">
        <v>3671</v>
      </c>
      <c r="K683" s="20" t="s">
        <v>3681</v>
      </c>
      <c r="L683" s="17" t="s">
        <v>2871</v>
      </c>
      <c r="M683" s="22">
        <v>44781</v>
      </c>
      <c r="N683" s="22">
        <v>44781</v>
      </c>
      <c r="P683" s="20" t="s">
        <v>4167</v>
      </c>
    </row>
    <row r="684" spans="1:16" s="17" customFormat="1" ht="81" x14ac:dyDescent="0.25">
      <c r="A684" s="26" t="s">
        <v>3691</v>
      </c>
      <c r="B684" s="17" t="s">
        <v>268</v>
      </c>
      <c r="C684" s="17" t="s">
        <v>491</v>
      </c>
      <c r="D684" s="20" t="s">
        <v>2866</v>
      </c>
      <c r="E684" s="20" t="s">
        <v>37</v>
      </c>
      <c r="F684" s="20" t="s">
        <v>169</v>
      </c>
      <c r="G684" s="17" t="s">
        <v>3199</v>
      </c>
      <c r="H684" s="17">
        <v>2010</v>
      </c>
      <c r="I684" s="17" t="s">
        <v>3682</v>
      </c>
      <c r="J684" s="20" t="s">
        <v>3685</v>
      </c>
      <c r="K684" s="17" t="s">
        <v>3686</v>
      </c>
      <c r="L684" s="17" t="s">
        <v>2871</v>
      </c>
      <c r="M684" s="22">
        <v>44781</v>
      </c>
      <c r="N684" s="22">
        <v>44781</v>
      </c>
      <c r="P684" s="20" t="s">
        <v>4167</v>
      </c>
    </row>
    <row r="685" spans="1:16" s="17" customFormat="1" ht="148.5" x14ac:dyDescent="0.25">
      <c r="A685" s="26" t="s">
        <v>3692</v>
      </c>
      <c r="B685" s="17" t="s">
        <v>268</v>
      </c>
      <c r="C685" s="17" t="s">
        <v>491</v>
      </c>
      <c r="D685" s="20" t="s">
        <v>2866</v>
      </c>
      <c r="E685" s="20" t="s">
        <v>37</v>
      </c>
      <c r="F685" s="20" t="s">
        <v>169</v>
      </c>
      <c r="G685" s="17" t="s">
        <v>3199</v>
      </c>
      <c r="H685" s="17">
        <v>2010</v>
      </c>
      <c r="I685" s="17" t="s">
        <v>3683</v>
      </c>
      <c r="J685" s="20" t="s">
        <v>3689</v>
      </c>
      <c r="K685" s="20" t="s">
        <v>3687</v>
      </c>
      <c r="L685" s="17" t="s">
        <v>2871</v>
      </c>
      <c r="M685" s="22">
        <v>44781</v>
      </c>
      <c r="N685" s="22">
        <v>44781</v>
      </c>
      <c r="P685" s="20" t="s">
        <v>4167</v>
      </c>
    </row>
    <row r="686" spans="1:16" s="17" customFormat="1" ht="135" x14ac:dyDescent="0.25">
      <c r="A686" s="26" t="s">
        <v>3693</v>
      </c>
      <c r="B686" s="17" t="s">
        <v>268</v>
      </c>
      <c r="C686" s="17" t="s">
        <v>491</v>
      </c>
      <c r="D686" s="20" t="s">
        <v>2866</v>
      </c>
      <c r="E686" s="20" t="s">
        <v>37</v>
      </c>
      <c r="F686" s="20" t="s">
        <v>169</v>
      </c>
      <c r="G686" s="17" t="s">
        <v>3199</v>
      </c>
      <c r="H686" s="17">
        <v>2010</v>
      </c>
      <c r="I686" s="17" t="s">
        <v>3684</v>
      </c>
      <c r="J686" s="20" t="s">
        <v>3690</v>
      </c>
      <c r="K686" s="20" t="s">
        <v>3688</v>
      </c>
      <c r="L686" s="17" t="s">
        <v>2871</v>
      </c>
      <c r="M686" s="22">
        <v>44781</v>
      </c>
      <c r="N686" s="22">
        <v>44781</v>
      </c>
      <c r="P686" s="20" t="s">
        <v>4167</v>
      </c>
    </row>
    <row r="687" spans="1:16" s="17" customFormat="1" ht="81" x14ac:dyDescent="0.25">
      <c r="A687" s="26" t="s">
        <v>3702</v>
      </c>
      <c r="B687" s="17" t="s">
        <v>268</v>
      </c>
      <c r="C687" s="17" t="s">
        <v>491</v>
      </c>
      <c r="D687" s="20" t="s">
        <v>2866</v>
      </c>
      <c r="E687" s="20" t="s">
        <v>37</v>
      </c>
      <c r="F687" s="20" t="s">
        <v>169</v>
      </c>
      <c r="G687" s="17" t="s">
        <v>3199</v>
      </c>
      <c r="H687" s="17">
        <v>2010</v>
      </c>
      <c r="I687" s="17" t="s">
        <v>3694</v>
      </c>
      <c r="J687" s="20" t="s">
        <v>3695</v>
      </c>
      <c r="K687" s="17" t="s">
        <v>3696</v>
      </c>
      <c r="L687" s="17" t="s">
        <v>2871</v>
      </c>
      <c r="M687" s="22">
        <v>44781</v>
      </c>
      <c r="N687" s="22">
        <v>44781</v>
      </c>
      <c r="P687" s="20" t="s">
        <v>4167</v>
      </c>
    </row>
    <row r="688" spans="1:16" s="17" customFormat="1" ht="135" x14ac:dyDescent="0.25">
      <c r="A688" s="26" t="s">
        <v>3703</v>
      </c>
      <c r="B688" s="17" t="s">
        <v>268</v>
      </c>
      <c r="C688" s="17" t="s">
        <v>491</v>
      </c>
      <c r="D688" s="20" t="s">
        <v>2866</v>
      </c>
      <c r="E688" s="20" t="s">
        <v>37</v>
      </c>
      <c r="F688" s="20" t="s">
        <v>169</v>
      </c>
      <c r="G688" s="17" t="s">
        <v>3199</v>
      </c>
      <c r="H688" s="17">
        <v>2010</v>
      </c>
      <c r="I688" s="17" t="s">
        <v>3700</v>
      </c>
      <c r="J688" s="20" t="s">
        <v>3697</v>
      </c>
      <c r="K688" s="20" t="s">
        <v>3743</v>
      </c>
      <c r="L688" s="17" t="s">
        <v>2871</v>
      </c>
      <c r="M688" s="22">
        <v>44781</v>
      </c>
      <c r="N688" s="22">
        <v>44781</v>
      </c>
      <c r="P688" s="20" t="s">
        <v>4167</v>
      </c>
    </row>
    <row r="689" spans="1:16" s="17" customFormat="1" ht="135" x14ac:dyDescent="0.25">
      <c r="A689" s="26" t="s">
        <v>3704</v>
      </c>
      <c r="B689" s="17" t="s">
        <v>268</v>
      </c>
      <c r="C689" s="17" t="s">
        <v>491</v>
      </c>
      <c r="D689" s="20" t="s">
        <v>2866</v>
      </c>
      <c r="E689" s="20" t="s">
        <v>37</v>
      </c>
      <c r="F689" s="20" t="s">
        <v>169</v>
      </c>
      <c r="G689" s="17" t="s">
        <v>3199</v>
      </c>
      <c r="H689" s="17">
        <v>2010</v>
      </c>
      <c r="I689" s="17" t="s">
        <v>3701</v>
      </c>
      <c r="J689" s="20" t="s">
        <v>3698</v>
      </c>
      <c r="K689" s="20" t="s">
        <v>3699</v>
      </c>
      <c r="L689" s="17" t="s">
        <v>2871</v>
      </c>
      <c r="M689" s="22">
        <v>44781</v>
      </c>
      <c r="N689" s="22">
        <v>44781</v>
      </c>
      <c r="P689" s="20" t="s">
        <v>4167</v>
      </c>
    </row>
    <row r="690" spans="1:16" s="17" customFormat="1" ht="135" x14ac:dyDescent="0.25">
      <c r="A690" s="26" t="s">
        <v>3709</v>
      </c>
      <c r="B690" s="17" t="s">
        <v>268</v>
      </c>
      <c r="C690" s="17" t="s">
        <v>491</v>
      </c>
      <c r="D690" s="20" t="s">
        <v>2866</v>
      </c>
      <c r="E690" s="20" t="s">
        <v>37</v>
      </c>
      <c r="F690" s="20" t="s">
        <v>169</v>
      </c>
      <c r="G690" s="17" t="s">
        <v>3199</v>
      </c>
      <c r="H690" s="17">
        <v>2008</v>
      </c>
      <c r="I690" s="17" t="s">
        <v>3705</v>
      </c>
      <c r="J690" s="20" t="s">
        <v>3706</v>
      </c>
      <c r="K690" s="20" t="s">
        <v>3707</v>
      </c>
      <c r="L690" s="17" t="s">
        <v>2871</v>
      </c>
      <c r="M690" s="22">
        <v>44781</v>
      </c>
      <c r="N690" s="22">
        <v>44781</v>
      </c>
      <c r="P690" s="20" t="s">
        <v>4167</v>
      </c>
    </row>
    <row r="691" spans="1:16" s="17" customFormat="1" ht="81" x14ac:dyDescent="0.25">
      <c r="A691" s="26" t="s">
        <v>3720</v>
      </c>
      <c r="B691" s="17" t="s">
        <v>268</v>
      </c>
      <c r="C691" s="17" t="s">
        <v>491</v>
      </c>
      <c r="D691" s="20" t="s">
        <v>2866</v>
      </c>
      <c r="E691" s="20" t="s">
        <v>37</v>
      </c>
      <c r="F691" s="20" t="s">
        <v>169</v>
      </c>
      <c r="G691" s="17" t="s">
        <v>3199</v>
      </c>
      <c r="H691" s="17">
        <v>2011</v>
      </c>
      <c r="I691" s="17" t="s">
        <v>3710</v>
      </c>
      <c r="J691" s="20" t="s">
        <v>3716</v>
      </c>
      <c r="K691" s="17" t="s">
        <v>3715</v>
      </c>
      <c r="L691" s="17" t="s">
        <v>2871</v>
      </c>
      <c r="M691" s="22">
        <v>44781</v>
      </c>
      <c r="N691" s="22">
        <v>44781</v>
      </c>
      <c r="P691" s="20" t="s">
        <v>4167</v>
      </c>
    </row>
    <row r="692" spans="1:16" s="17" customFormat="1" ht="135" x14ac:dyDescent="0.25">
      <c r="A692" s="26" t="s">
        <v>3721</v>
      </c>
      <c r="B692" s="17" t="s">
        <v>268</v>
      </c>
      <c r="C692" s="17" t="s">
        <v>491</v>
      </c>
      <c r="D692" s="20" t="s">
        <v>2866</v>
      </c>
      <c r="E692" s="20" t="s">
        <v>37</v>
      </c>
      <c r="F692" s="20" t="s">
        <v>169</v>
      </c>
      <c r="G692" s="17" t="s">
        <v>3199</v>
      </c>
      <c r="H692" s="17">
        <v>2011</v>
      </c>
      <c r="I692" s="17" t="s">
        <v>3711</v>
      </c>
      <c r="J692" s="20" t="s">
        <v>3717</v>
      </c>
      <c r="K692" s="20" t="s">
        <v>3742</v>
      </c>
      <c r="L692" s="17" t="s">
        <v>2871</v>
      </c>
      <c r="M692" s="22">
        <v>44781</v>
      </c>
      <c r="N692" s="22">
        <v>44781</v>
      </c>
      <c r="P692" s="20" t="s">
        <v>4167</v>
      </c>
    </row>
    <row r="693" spans="1:16" s="17" customFormat="1" ht="135" x14ac:dyDescent="0.25">
      <c r="A693" s="26" t="s">
        <v>3722</v>
      </c>
      <c r="B693" s="17" t="s">
        <v>268</v>
      </c>
      <c r="C693" s="17" t="s">
        <v>491</v>
      </c>
      <c r="D693" s="20" t="s">
        <v>2866</v>
      </c>
      <c r="E693" s="20" t="s">
        <v>37</v>
      </c>
      <c r="F693" s="20" t="s">
        <v>169</v>
      </c>
      <c r="G693" s="17" t="s">
        <v>3199</v>
      </c>
      <c r="H693" s="17">
        <v>2011</v>
      </c>
      <c r="I693" s="17" t="s">
        <v>3712</v>
      </c>
      <c r="J693" s="20" t="s">
        <v>3718</v>
      </c>
      <c r="K693" s="20" t="s">
        <v>3744</v>
      </c>
      <c r="L693" s="17" t="s">
        <v>2871</v>
      </c>
      <c r="M693" s="22">
        <v>44781</v>
      </c>
      <c r="N693" s="22">
        <v>44781</v>
      </c>
      <c r="P693" s="20" t="s">
        <v>4167</v>
      </c>
    </row>
    <row r="694" spans="1:16" s="17" customFormat="1" ht="135" x14ac:dyDescent="0.25">
      <c r="A694" s="26" t="s">
        <v>3723</v>
      </c>
      <c r="B694" s="17" t="s">
        <v>268</v>
      </c>
      <c r="C694" s="17" t="s">
        <v>491</v>
      </c>
      <c r="D694" s="20" t="s">
        <v>2866</v>
      </c>
      <c r="E694" s="20" t="s">
        <v>37</v>
      </c>
      <c r="F694" s="20" t="s">
        <v>169</v>
      </c>
      <c r="G694" s="17" t="s">
        <v>3199</v>
      </c>
      <c r="H694" s="17">
        <v>2011</v>
      </c>
      <c r="I694" s="17" t="s">
        <v>3713</v>
      </c>
      <c r="J694" s="20" t="s">
        <v>3719</v>
      </c>
      <c r="K694" s="20" t="s">
        <v>3714</v>
      </c>
      <c r="L694" s="17" t="s">
        <v>2871</v>
      </c>
      <c r="M694" s="22">
        <v>44781</v>
      </c>
      <c r="N694" s="22">
        <v>44781</v>
      </c>
      <c r="P694" s="20" t="s">
        <v>4167</v>
      </c>
    </row>
    <row r="695" spans="1:16" s="17" customFormat="1" ht="81" x14ac:dyDescent="0.25">
      <c r="A695" s="26" t="s">
        <v>3735</v>
      </c>
      <c r="B695" s="17" t="s">
        <v>268</v>
      </c>
      <c r="C695" s="17" t="s">
        <v>491</v>
      </c>
      <c r="D695" s="20" t="s">
        <v>2866</v>
      </c>
      <c r="E695" s="20" t="s">
        <v>37</v>
      </c>
      <c r="F695" s="20" t="s">
        <v>169</v>
      </c>
      <c r="G695" s="17" t="s">
        <v>3199</v>
      </c>
      <c r="H695" s="17">
        <v>2011</v>
      </c>
      <c r="I695" s="17" t="s">
        <v>3724</v>
      </c>
      <c r="J695" s="20" t="s">
        <v>3726</v>
      </c>
      <c r="K695" s="17" t="s">
        <v>3725</v>
      </c>
      <c r="L695" s="17" t="s">
        <v>2871</v>
      </c>
      <c r="M695" s="22">
        <v>44781</v>
      </c>
      <c r="N695" s="22">
        <v>44781</v>
      </c>
      <c r="P695" s="20" t="s">
        <v>4167</v>
      </c>
    </row>
    <row r="696" spans="1:16" s="17" customFormat="1" ht="135" x14ac:dyDescent="0.25">
      <c r="A696" s="26" t="s">
        <v>3736</v>
      </c>
      <c r="B696" s="17" t="s">
        <v>268</v>
      </c>
      <c r="C696" s="17" t="s">
        <v>491</v>
      </c>
      <c r="D696" s="20" t="s">
        <v>2866</v>
      </c>
      <c r="E696" s="20" t="s">
        <v>37</v>
      </c>
      <c r="F696" s="20" t="s">
        <v>169</v>
      </c>
      <c r="G696" s="17" t="s">
        <v>3199</v>
      </c>
      <c r="H696" s="17">
        <v>2011</v>
      </c>
      <c r="I696" s="17" t="s">
        <v>3727</v>
      </c>
      <c r="J696" s="20" t="s">
        <v>3731</v>
      </c>
      <c r="K696" s="20" t="s">
        <v>3757</v>
      </c>
      <c r="L696" s="17" t="s">
        <v>2871</v>
      </c>
      <c r="M696" s="22">
        <v>44781</v>
      </c>
      <c r="N696" s="22">
        <v>44781</v>
      </c>
      <c r="P696" s="20" t="s">
        <v>4167</v>
      </c>
    </row>
    <row r="697" spans="1:16" s="17" customFormat="1" ht="135" x14ac:dyDescent="0.25">
      <c r="A697" s="26" t="s">
        <v>3737</v>
      </c>
      <c r="B697" s="17" t="s">
        <v>268</v>
      </c>
      <c r="C697" s="17" t="s">
        <v>491</v>
      </c>
      <c r="D697" s="20" t="s">
        <v>2866</v>
      </c>
      <c r="E697" s="20" t="s">
        <v>37</v>
      </c>
      <c r="F697" s="20" t="s">
        <v>169</v>
      </c>
      <c r="G697" s="17" t="s">
        <v>3199</v>
      </c>
      <c r="H697" s="17">
        <v>2011</v>
      </c>
      <c r="I697" s="17" t="s">
        <v>3728</v>
      </c>
      <c r="J697" s="20" t="s">
        <v>3732</v>
      </c>
      <c r="K697" s="20" t="s">
        <v>3745</v>
      </c>
      <c r="L697" s="17" t="s">
        <v>2871</v>
      </c>
      <c r="M697" s="22">
        <v>44781</v>
      </c>
      <c r="N697" s="22">
        <v>44781</v>
      </c>
      <c r="P697" s="20" t="s">
        <v>4167</v>
      </c>
    </row>
    <row r="698" spans="1:16" s="17" customFormat="1" ht="135" x14ac:dyDescent="0.25">
      <c r="A698" s="26" t="s">
        <v>3738</v>
      </c>
      <c r="B698" s="17" t="s">
        <v>268</v>
      </c>
      <c r="C698" s="17" t="s">
        <v>491</v>
      </c>
      <c r="D698" s="20" t="s">
        <v>2866</v>
      </c>
      <c r="E698" s="20" t="s">
        <v>37</v>
      </c>
      <c r="F698" s="20" t="s">
        <v>169</v>
      </c>
      <c r="G698" s="17" t="s">
        <v>3199</v>
      </c>
      <c r="H698" s="17">
        <v>2011</v>
      </c>
      <c r="I698" s="17" t="s">
        <v>3729</v>
      </c>
      <c r="J698" s="20" t="s">
        <v>3733</v>
      </c>
      <c r="K698" s="20" t="s">
        <v>3741</v>
      </c>
      <c r="L698" s="17" t="s">
        <v>2871</v>
      </c>
      <c r="M698" s="22">
        <v>44781</v>
      </c>
      <c r="N698" s="22">
        <v>44781</v>
      </c>
      <c r="P698" s="20" t="s">
        <v>4167</v>
      </c>
    </row>
    <row r="699" spans="1:16" s="17" customFormat="1" ht="135" x14ac:dyDescent="0.25">
      <c r="A699" s="26" t="s">
        <v>3739</v>
      </c>
      <c r="B699" s="17" t="s">
        <v>268</v>
      </c>
      <c r="C699" s="17" t="s">
        <v>491</v>
      </c>
      <c r="D699" s="20" t="s">
        <v>2866</v>
      </c>
      <c r="E699" s="20" t="s">
        <v>37</v>
      </c>
      <c r="F699" s="20" t="s">
        <v>169</v>
      </c>
      <c r="G699" s="17" t="s">
        <v>3199</v>
      </c>
      <c r="H699" s="17">
        <v>2011</v>
      </c>
      <c r="I699" s="17" t="s">
        <v>3730</v>
      </c>
      <c r="J699" s="20" t="s">
        <v>3734</v>
      </c>
      <c r="K699" s="20" t="s">
        <v>3740</v>
      </c>
      <c r="L699" s="17" t="s">
        <v>2871</v>
      </c>
      <c r="M699" s="22">
        <v>44781</v>
      </c>
      <c r="N699" s="22">
        <v>44781</v>
      </c>
      <c r="P699" s="20" t="s">
        <v>4167</v>
      </c>
    </row>
    <row r="700" spans="1:16" s="17" customFormat="1" ht="81" x14ac:dyDescent="0.25">
      <c r="A700" s="26" t="s">
        <v>3752</v>
      </c>
      <c r="B700" s="17" t="s">
        <v>268</v>
      </c>
      <c r="C700" s="17" t="s">
        <v>491</v>
      </c>
      <c r="D700" s="20" t="s">
        <v>2866</v>
      </c>
      <c r="E700" s="20" t="s">
        <v>37</v>
      </c>
      <c r="F700" s="20" t="s">
        <v>169</v>
      </c>
      <c r="G700" s="17" t="s">
        <v>3199</v>
      </c>
      <c r="H700" s="17">
        <v>2011</v>
      </c>
      <c r="I700" s="17" t="s">
        <v>3746</v>
      </c>
      <c r="J700" s="20" t="s">
        <v>3747</v>
      </c>
      <c r="K700" s="17" t="s">
        <v>3758</v>
      </c>
      <c r="L700" s="17" t="s">
        <v>2871</v>
      </c>
      <c r="M700" s="22">
        <v>44781</v>
      </c>
      <c r="N700" s="22">
        <v>44781</v>
      </c>
      <c r="P700" s="20" t="s">
        <v>4167</v>
      </c>
    </row>
    <row r="701" spans="1:16" s="17" customFormat="1" ht="135" x14ac:dyDescent="0.25">
      <c r="A701" s="26" t="s">
        <v>3753</v>
      </c>
      <c r="B701" s="17" t="s">
        <v>268</v>
      </c>
      <c r="C701" s="17" t="s">
        <v>491</v>
      </c>
      <c r="D701" s="20" t="s">
        <v>2866</v>
      </c>
      <c r="E701" s="20" t="s">
        <v>37</v>
      </c>
      <c r="F701" s="20" t="s">
        <v>169</v>
      </c>
      <c r="G701" s="17" t="s">
        <v>3199</v>
      </c>
      <c r="H701" s="17">
        <v>2011</v>
      </c>
      <c r="I701" s="17" t="s">
        <v>3748</v>
      </c>
      <c r="J701" s="20" t="s">
        <v>3759</v>
      </c>
      <c r="K701" s="20" t="s">
        <v>3763</v>
      </c>
      <c r="L701" s="17" t="s">
        <v>2871</v>
      </c>
      <c r="M701" s="22">
        <v>44781</v>
      </c>
      <c r="N701" s="22">
        <v>44781</v>
      </c>
      <c r="P701" s="20" t="s">
        <v>4167</v>
      </c>
    </row>
    <row r="702" spans="1:16" s="17" customFormat="1" ht="135" x14ac:dyDescent="0.25">
      <c r="A702" s="26" t="s">
        <v>3754</v>
      </c>
      <c r="B702" s="17" t="s">
        <v>268</v>
      </c>
      <c r="C702" s="17" t="s">
        <v>491</v>
      </c>
      <c r="D702" s="20" t="s">
        <v>2866</v>
      </c>
      <c r="E702" s="20" t="s">
        <v>37</v>
      </c>
      <c r="F702" s="20" t="s">
        <v>169</v>
      </c>
      <c r="G702" s="17" t="s">
        <v>3199</v>
      </c>
      <c r="H702" s="17">
        <v>2011</v>
      </c>
      <c r="I702" s="17" t="s">
        <v>3749</v>
      </c>
      <c r="J702" s="20" t="s">
        <v>3760</v>
      </c>
      <c r="K702" s="20" t="s">
        <v>3764</v>
      </c>
      <c r="L702" s="17" t="s">
        <v>2871</v>
      </c>
      <c r="M702" s="22">
        <v>44781</v>
      </c>
      <c r="N702" s="22">
        <v>44781</v>
      </c>
      <c r="P702" s="20" t="s">
        <v>4167</v>
      </c>
    </row>
    <row r="703" spans="1:16" s="17" customFormat="1" ht="135" x14ac:dyDescent="0.25">
      <c r="A703" s="26" t="s">
        <v>3755</v>
      </c>
      <c r="B703" s="17" t="s">
        <v>268</v>
      </c>
      <c r="C703" s="17" t="s">
        <v>491</v>
      </c>
      <c r="D703" s="20" t="s">
        <v>2866</v>
      </c>
      <c r="E703" s="20" t="s">
        <v>37</v>
      </c>
      <c r="F703" s="20" t="s">
        <v>169</v>
      </c>
      <c r="G703" s="17" t="s">
        <v>3199</v>
      </c>
      <c r="H703" s="17">
        <v>2011</v>
      </c>
      <c r="I703" s="17" t="s">
        <v>3750</v>
      </c>
      <c r="J703" s="20" t="s">
        <v>3761</v>
      </c>
      <c r="K703" s="20" t="s">
        <v>3765</v>
      </c>
      <c r="L703" s="17" t="s">
        <v>2871</v>
      </c>
      <c r="M703" s="22">
        <v>44781</v>
      </c>
      <c r="N703" s="22">
        <v>44781</v>
      </c>
      <c r="P703" s="20" t="s">
        <v>4167</v>
      </c>
    </row>
    <row r="704" spans="1:16" s="17" customFormat="1" ht="135" x14ac:dyDescent="0.25">
      <c r="A704" s="26" t="s">
        <v>3756</v>
      </c>
      <c r="B704" s="17" t="s">
        <v>268</v>
      </c>
      <c r="C704" s="17" t="s">
        <v>491</v>
      </c>
      <c r="D704" s="20" t="s">
        <v>2866</v>
      </c>
      <c r="E704" s="20" t="s">
        <v>37</v>
      </c>
      <c r="F704" s="20" t="s">
        <v>169</v>
      </c>
      <c r="G704" s="17" t="s">
        <v>3199</v>
      </c>
      <c r="H704" s="17">
        <v>2011</v>
      </c>
      <c r="I704" s="17" t="s">
        <v>3751</v>
      </c>
      <c r="J704" s="20" t="s">
        <v>3762</v>
      </c>
      <c r="K704" s="20" t="s">
        <v>3766</v>
      </c>
      <c r="L704" s="17" t="s">
        <v>2871</v>
      </c>
      <c r="M704" s="22">
        <v>44781</v>
      </c>
      <c r="N704" s="22">
        <v>44781</v>
      </c>
      <c r="P704" s="20" t="s">
        <v>4167</v>
      </c>
    </row>
    <row r="705" spans="1:16" s="17" customFormat="1" ht="81" x14ac:dyDescent="0.25">
      <c r="A705" s="26" t="s">
        <v>3768</v>
      </c>
      <c r="B705" s="17" t="s">
        <v>268</v>
      </c>
      <c r="C705" s="17" t="s">
        <v>491</v>
      </c>
      <c r="D705" s="20" t="s">
        <v>2866</v>
      </c>
      <c r="E705" s="20" t="s">
        <v>37</v>
      </c>
      <c r="F705" s="20" t="s">
        <v>169</v>
      </c>
      <c r="G705" s="17" t="s">
        <v>3199</v>
      </c>
      <c r="H705" s="17">
        <v>2013</v>
      </c>
      <c r="I705" s="17" t="s">
        <v>3769</v>
      </c>
      <c r="J705" s="20" t="s">
        <v>3767</v>
      </c>
      <c r="K705" s="17" t="s">
        <v>3773</v>
      </c>
      <c r="L705" s="17" t="s">
        <v>2871</v>
      </c>
      <c r="M705" s="22">
        <v>44781</v>
      </c>
      <c r="N705" s="22">
        <v>44781</v>
      </c>
      <c r="P705" s="20" t="s">
        <v>4167</v>
      </c>
    </row>
    <row r="706" spans="1:16" s="17" customFormat="1" ht="135" x14ac:dyDescent="0.25">
      <c r="A706" s="26" t="s">
        <v>3777</v>
      </c>
      <c r="B706" s="17" t="s">
        <v>268</v>
      </c>
      <c r="C706" s="17" t="s">
        <v>491</v>
      </c>
      <c r="D706" s="20" t="s">
        <v>2866</v>
      </c>
      <c r="E706" s="20" t="s">
        <v>37</v>
      </c>
      <c r="F706" s="20" t="s">
        <v>169</v>
      </c>
      <c r="G706" s="17" t="s">
        <v>3199</v>
      </c>
      <c r="H706" s="17">
        <v>2013</v>
      </c>
      <c r="I706" s="17" t="s">
        <v>3770</v>
      </c>
      <c r="J706" s="20" t="s">
        <v>3774</v>
      </c>
      <c r="K706" s="20" t="s">
        <v>3780</v>
      </c>
      <c r="L706" s="17" t="s">
        <v>2871</v>
      </c>
      <c r="M706" s="22">
        <v>44781</v>
      </c>
      <c r="N706" s="22">
        <v>44781</v>
      </c>
      <c r="P706" s="20" t="s">
        <v>4167</v>
      </c>
    </row>
    <row r="707" spans="1:16" s="17" customFormat="1" ht="135" x14ac:dyDescent="0.25">
      <c r="A707" s="26" t="s">
        <v>3778</v>
      </c>
      <c r="B707" s="17" t="s">
        <v>268</v>
      </c>
      <c r="C707" s="17" t="s">
        <v>491</v>
      </c>
      <c r="D707" s="20" t="s">
        <v>2866</v>
      </c>
      <c r="E707" s="20" t="s">
        <v>37</v>
      </c>
      <c r="F707" s="20" t="s">
        <v>169</v>
      </c>
      <c r="G707" s="17" t="s">
        <v>3199</v>
      </c>
      <c r="H707" s="17">
        <v>2013</v>
      </c>
      <c r="I707" s="17" t="s">
        <v>3771</v>
      </c>
      <c r="J707" s="20" t="s">
        <v>3775</v>
      </c>
      <c r="K707" s="20" t="s">
        <v>3781</v>
      </c>
      <c r="L707" s="17" t="s">
        <v>2871</v>
      </c>
      <c r="M707" s="22">
        <v>44781</v>
      </c>
      <c r="N707" s="22">
        <v>44781</v>
      </c>
      <c r="P707" s="20" t="s">
        <v>4167</v>
      </c>
    </row>
    <row r="708" spans="1:16" s="17" customFormat="1" ht="135" x14ac:dyDescent="0.25">
      <c r="A708" s="26" t="s">
        <v>3779</v>
      </c>
      <c r="B708" s="17" t="s">
        <v>268</v>
      </c>
      <c r="C708" s="17" t="s">
        <v>491</v>
      </c>
      <c r="D708" s="20" t="s">
        <v>2866</v>
      </c>
      <c r="E708" s="20" t="s">
        <v>37</v>
      </c>
      <c r="F708" s="20" t="s">
        <v>169</v>
      </c>
      <c r="G708" s="17" t="s">
        <v>3199</v>
      </c>
      <c r="H708" s="17">
        <v>2013</v>
      </c>
      <c r="I708" s="17" t="s">
        <v>3772</v>
      </c>
      <c r="J708" s="20" t="s">
        <v>3776</v>
      </c>
      <c r="K708" s="20" t="s">
        <v>3782</v>
      </c>
      <c r="L708" s="17" t="s">
        <v>2871</v>
      </c>
      <c r="M708" s="22">
        <v>44781</v>
      </c>
      <c r="N708" s="22">
        <v>44781</v>
      </c>
      <c r="P708" s="20" t="s">
        <v>4167</v>
      </c>
    </row>
    <row r="709" spans="1:16" s="17" customFormat="1" ht="81" x14ac:dyDescent="0.25">
      <c r="A709" s="26" t="s">
        <v>3788</v>
      </c>
      <c r="B709" s="17" t="s">
        <v>268</v>
      </c>
      <c r="C709" s="17" t="s">
        <v>491</v>
      </c>
      <c r="D709" s="20" t="s">
        <v>2866</v>
      </c>
      <c r="E709" s="20" t="s">
        <v>37</v>
      </c>
      <c r="F709" s="20" t="s">
        <v>169</v>
      </c>
      <c r="G709" s="17" t="s">
        <v>3199</v>
      </c>
      <c r="H709" s="17">
        <v>2013</v>
      </c>
      <c r="I709" s="17" t="s">
        <v>3783</v>
      </c>
      <c r="J709" s="20" t="s">
        <v>3787</v>
      </c>
      <c r="K709" s="17" t="s">
        <v>3792</v>
      </c>
      <c r="L709" s="17" t="s">
        <v>2871</v>
      </c>
      <c r="M709" s="22">
        <v>44784</v>
      </c>
      <c r="N709" s="22">
        <v>44784</v>
      </c>
      <c r="P709" s="20" t="s">
        <v>4167</v>
      </c>
    </row>
    <row r="710" spans="1:16" s="17" customFormat="1" ht="135" x14ac:dyDescent="0.25">
      <c r="A710" s="26" t="s">
        <v>3789</v>
      </c>
      <c r="B710" s="17" t="s">
        <v>268</v>
      </c>
      <c r="C710" s="17" t="s">
        <v>491</v>
      </c>
      <c r="D710" s="20" t="s">
        <v>2866</v>
      </c>
      <c r="E710" s="20" t="s">
        <v>37</v>
      </c>
      <c r="F710" s="20" t="s">
        <v>169</v>
      </c>
      <c r="G710" s="17" t="s">
        <v>3199</v>
      </c>
      <c r="H710" s="17">
        <v>2013</v>
      </c>
      <c r="I710" s="17" t="s">
        <v>3784</v>
      </c>
      <c r="J710" s="20" t="s">
        <v>3793</v>
      </c>
      <c r="K710" s="20" t="s">
        <v>3796</v>
      </c>
      <c r="L710" s="17" t="s">
        <v>2871</v>
      </c>
      <c r="M710" s="22">
        <v>44782</v>
      </c>
      <c r="N710" s="22">
        <v>44782</v>
      </c>
      <c r="P710" s="20" t="s">
        <v>4167</v>
      </c>
    </row>
    <row r="711" spans="1:16" s="17" customFormat="1" ht="135" x14ac:dyDescent="0.25">
      <c r="A711" s="26" t="s">
        <v>3790</v>
      </c>
      <c r="B711" s="17" t="s">
        <v>268</v>
      </c>
      <c r="C711" s="17" t="s">
        <v>491</v>
      </c>
      <c r="D711" s="20" t="s">
        <v>2866</v>
      </c>
      <c r="E711" s="20" t="s">
        <v>37</v>
      </c>
      <c r="F711" s="20" t="s">
        <v>169</v>
      </c>
      <c r="G711" s="17" t="s">
        <v>3199</v>
      </c>
      <c r="H711" s="17">
        <v>2013</v>
      </c>
      <c r="I711" s="17" t="s">
        <v>3785</v>
      </c>
      <c r="J711" s="20" t="s">
        <v>3794</v>
      </c>
      <c r="K711" s="20" t="s">
        <v>3797</v>
      </c>
      <c r="L711" s="17" t="s">
        <v>2871</v>
      </c>
      <c r="M711" s="22">
        <v>44782</v>
      </c>
      <c r="N711" s="22">
        <v>44782</v>
      </c>
      <c r="P711" s="20" t="s">
        <v>4167</v>
      </c>
    </row>
    <row r="712" spans="1:16" s="17" customFormat="1" ht="135" x14ac:dyDescent="0.25">
      <c r="A712" s="26" t="s">
        <v>3791</v>
      </c>
      <c r="B712" s="17" t="s">
        <v>268</v>
      </c>
      <c r="C712" s="17" t="s">
        <v>491</v>
      </c>
      <c r="D712" s="20" t="s">
        <v>2866</v>
      </c>
      <c r="E712" s="20" t="s">
        <v>37</v>
      </c>
      <c r="F712" s="20" t="s">
        <v>169</v>
      </c>
      <c r="G712" s="17" t="s">
        <v>3199</v>
      </c>
      <c r="H712" s="17">
        <v>2013</v>
      </c>
      <c r="I712" s="17" t="s">
        <v>3786</v>
      </c>
      <c r="J712" s="20" t="s">
        <v>3795</v>
      </c>
      <c r="K712" s="20" t="s">
        <v>3798</v>
      </c>
      <c r="L712" s="17" t="s">
        <v>2871</v>
      </c>
      <c r="M712" s="22">
        <v>44782</v>
      </c>
      <c r="N712" s="22">
        <v>44782</v>
      </c>
      <c r="P712" s="20" t="s">
        <v>4167</v>
      </c>
    </row>
    <row r="713" spans="1:16" s="17" customFormat="1" ht="135" x14ac:dyDescent="0.25">
      <c r="A713" s="26" t="s">
        <v>3802</v>
      </c>
      <c r="B713" s="17" t="s">
        <v>268</v>
      </c>
      <c r="C713" s="17" t="s">
        <v>491</v>
      </c>
      <c r="D713" s="20" t="s">
        <v>2866</v>
      </c>
      <c r="E713" s="20" t="s">
        <v>37</v>
      </c>
      <c r="F713" s="20" t="s">
        <v>169</v>
      </c>
      <c r="G713" s="17" t="s">
        <v>3199</v>
      </c>
      <c r="H713" s="17">
        <v>2013</v>
      </c>
      <c r="I713" s="17" t="s">
        <v>3799</v>
      </c>
      <c r="J713" s="20" t="s">
        <v>3800</v>
      </c>
      <c r="K713" s="20" t="s">
        <v>3801</v>
      </c>
      <c r="L713" s="17" t="s">
        <v>2871</v>
      </c>
      <c r="M713" s="22">
        <v>44782</v>
      </c>
      <c r="N713" s="22">
        <v>44782</v>
      </c>
      <c r="P713" s="20" t="s">
        <v>4167</v>
      </c>
    </row>
    <row r="714" spans="1:16" s="17" customFormat="1" ht="135" x14ac:dyDescent="0.25">
      <c r="A714" s="26" t="s">
        <v>3804</v>
      </c>
      <c r="B714" s="17" t="s">
        <v>268</v>
      </c>
      <c r="C714" s="17" t="s">
        <v>491</v>
      </c>
      <c r="D714" s="20" t="s">
        <v>2866</v>
      </c>
      <c r="E714" s="20" t="s">
        <v>37</v>
      </c>
      <c r="F714" s="20" t="s">
        <v>169</v>
      </c>
      <c r="G714" s="17" t="s">
        <v>3199</v>
      </c>
      <c r="H714" s="17">
        <v>2008</v>
      </c>
      <c r="I714" s="17" t="s">
        <v>3803</v>
      </c>
      <c r="J714" s="20" t="s">
        <v>3805</v>
      </c>
      <c r="K714" s="20" t="s">
        <v>3806</v>
      </c>
      <c r="L714" s="17" t="s">
        <v>2871</v>
      </c>
      <c r="M714" s="22">
        <v>44782</v>
      </c>
      <c r="N714" s="22">
        <v>44782</v>
      </c>
      <c r="P714" s="20" t="s">
        <v>4167</v>
      </c>
    </row>
    <row r="715" spans="1:16" s="17" customFormat="1" ht="81" x14ac:dyDescent="0.25">
      <c r="A715" s="26" t="s">
        <v>3810</v>
      </c>
      <c r="B715" s="17" t="s">
        <v>268</v>
      </c>
      <c r="C715" s="17" t="s">
        <v>491</v>
      </c>
      <c r="D715" s="20" t="s">
        <v>2866</v>
      </c>
      <c r="E715" s="20" t="s">
        <v>37</v>
      </c>
      <c r="F715" s="20" t="s">
        <v>169</v>
      </c>
      <c r="G715" s="17" t="s">
        <v>3199</v>
      </c>
      <c r="H715" s="17">
        <v>2008</v>
      </c>
      <c r="I715" s="17" t="s">
        <v>3807</v>
      </c>
      <c r="J715" s="20" t="s">
        <v>3808</v>
      </c>
      <c r="K715" s="17" t="s">
        <v>3809</v>
      </c>
      <c r="L715" s="17" t="s">
        <v>2871</v>
      </c>
      <c r="M715" s="22">
        <v>44784</v>
      </c>
      <c r="N715" s="22">
        <v>44784</v>
      </c>
      <c r="P715" s="20" t="s">
        <v>4167</v>
      </c>
    </row>
    <row r="716" spans="1:16" s="17" customFormat="1" ht="135" x14ac:dyDescent="0.25">
      <c r="A716" s="26" t="s">
        <v>3811</v>
      </c>
      <c r="B716" s="17" t="s">
        <v>268</v>
      </c>
      <c r="C716" s="17" t="s">
        <v>491</v>
      </c>
      <c r="D716" s="20" t="s">
        <v>2866</v>
      </c>
      <c r="E716" s="20" t="s">
        <v>37</v>
      </c>
      <c r="F716" s="20" t="s">
        <v>169</v>
      </c>
      <c r="G716" s="17" t="s">
        <v>3199</v>
      </c>
      <c r="H716" s="17">
        <v>2008</v>
      </c>
      <c r="I716" s="17" t="s">
        <v>3813</v>
      </c>
      <c r="J716" s="20" t="s">
        <v>3815</v>
      </c>
      <c r="K716" s="20" t="s">
        <v>3817</v>
      </c>
      <c r="L716" s="17" t="s">
        <v>2871</v>
      </c>
      <c r="M716" s="22">
        <v>44782</v>
      </c>
      <c r="N716" s="22">
        <v>44782</v>
      </c>
      <c r="P716" s="20" t="s">
        <v>4167</v>
      </c>
    </row>
    <row r="717" spans="1:16" s="17" customFormat="1" ht="135" x14ac:dyDescent="0.25">
      <c r="A717" s="26" t="s">
        <v>3812</v>
      </c>
      <c r="B717" s="17" t="s">
        <v>268</v>
      </c>
      <c r="C717" s="17" t="s">
        <v>491</v>
      </c>
      <c r="D717" s="20" t="s">
        <v>2866</v>
      </c>
      <c r="E717" s="20" t="s">
        <v>37</v>
      </c>
      <c r="F717" s="20" t="s">
        <v>169</v>
      </c>
      <c r="G717" s="17" t="s">
        <v>3199</v>
      </c>
      <c r="H717" s="17">
        <v>2008</v>
      </c>
      <c r="I717" s="17" t="s">
        <v>3814</v>
      </c>
      <c r="J717" s="20" t="s">
        <v>3816</v>
      </c>
      <c r="K717" s="20" t="s">
        <v>3818</v>
      </c>
      <c r="L717" s="17" t="s">
        <v>2871</v>
      </c>
      <c r="M717" s="22">
        <v>44782</v>
      </c>
      <c r="N717" s="22">
        <v>44782</v>
      </c>
      <c r="P717" s="20" t="s">
        <v>4167</v>
      </c>
    </row>
    <row r="718" spans="1:16" s="17" customFormat="1" ht="135" x14ac:dyDescent="0.25">
      <c r="A718" s="26" t="s">
        <v>3829</v>
      </c>
      <c r="B718" s="17" t="s">
        <v>268</v>
      </c>
      <c r="C718" s="17" t="s">
        <v>491</v>
      </c>
      <c r="D718" s="20" t="s">
        <v>2866</v>
      </c>
      <c r="E718" s="20" t="s">
        <v>37</v>
      </c>
      <c r="F718" s="20" t="s">
        <v>169</v>
      </c>
      <c r="G718" s="17" t="s">
        <v>3199</v>
      </c>
      <c r="H718" s="17">
        <v>2008</v>
      </c>
      <c r="I718" s="17" t="s">
        <v>3819</v>
      </c>
      <c r="J718" s="20" t="s">
        <v>3824</v>
      </c>
      <c r="K718" s="20" t="s">
        <v>3834</v>
      </c>
      <c r="L718" s="17" t="s">
        <v>2871</v>
      </c>
      <c r="M718" s="22">
        <v>44782</v>
      </c>
      <c r="N718" s="22">
        <v>44782</v>
      </c>
      <c r="P718" s="20" t="s">
        <v>4167</v>
      </c>
    </row>
    <row r="719" spans="1:16" s="17" customFormat="1" ht="135" x14ac:dyDescent="0.25">
      <c r="A719" s="26" t="s">
        <v>3830</v>
      </c>
      <c r="B719" s="17" t="s">
        <v>268</v>
      </c>
      <c r="C719" s="17" t="s">
        <v>491</v>
      </c>
      <c r="D719" s="20" t="s">
        <v>2866</v>
      </c>
      <c r="E719" s="20" t="s">
        <v>37</v>
      </c>
      <c r="F719" s="20" t="s">
        <v>169</v>
      </c>
      <c r="G719" s="17" t="s">
        <v>3199</v>
      </c>
      <c r="H719" s="17">
        <v>2008</v>
      </c>
      <c r="I719" s="17" t="s">
        <v>3820</v>
      </c>
      <c r="J719" s="20" t="s">
        <v>3825</v>
      </c>
      <c r="K719" s="20" t="s">
        <v>3835</v>
      </c>
      <c r="L719" s="17" t="s">
        <v>2871</v>
      </c>
      <c r="M719" s="22">
        <v>44782</v>
      </c>
      <c r="N719" s="22">
        <v>44782</v>
      </c>
      <c r="P719" s="20" t="s">
        <v>4167</v>
      </c>
    </row>
    <row r="720" spans="1:16" s="17" customFormat="1" ht="135" x14ac:dyDescent="0.25">
      <c r="A720" s="26" t="s">
        <v>3831</v>
      </c>
      <c r="B720" s="17" t="s">
        <v>268</v>
      </c>
      <c r="C720" s="17" t="s">
        <v>491</v>
      </c>
      <c r="D720" s="20" t="s">
        <v>2866</v>
      </c>
      <c r="E720" s="20" t="s">
        <v>37</v>
      </c>
      <c r="F720" s="20" t="s">
        <v>169</v>
      </c>
      <c r="G720" s="17" t="s">
        <v>3199</v>
      </c>
      <c r="H720" s="17">
        <v>2008</v>
      </c>
      <c r="I720" s="17" t="s">
        <v>3821</v>
      </c>
      <c r="J720" s="20" t="s">
        <v>3826</v>
      </c>
      <c r="K720" s="20" t="s">
        <v>3836</v>
      </c>
      <c r="L720" s="17" t="s">
        <v>2871</v>
      </c>
      <c r="M720" s="22">
        <v>44782</v>
      </c>
      <c r="N720" s="22">
        <v>44782</v>
      </c>
      <c r="P720" s="20" t="s">
        <v>4167</v>
      </c>
    </row>
    <row r="721" spans="1:16" s="17" customFormat="1" ht="135" x14ac:dyDescent="0.25">
      <c r="A721" s="26" t="s">
        <v>3833</v>
      </c>
      <c r="B721" s="17" t="s">
        <v>268</v>
      </c>
      <c r="C721" s="17" t="s">
        <v>491</v>
      </c>
      <c r="D721" s="20" t="s">
        <v>2866</v>
      </c>
      <c r="E721" s="20" t="s">
        <v>37</v>
      </c>
      <c r="F721" s="20" t="s">
        <v>169</v>
      </c>
      <c r="G721" s="17" t="s">
        <v>3199</v>
      </c>
      <c r="H721" s="17">
        <v>2008</v>
      </c>
      <c r="I721" s="17" t="s">
        <v>3822</v>
      </c>
      <c r="J721" s="20" t="s">
        <v>3827</v>
      </c>
      <c r="K721" s="20" t="s">
        <v>3837</v>
      </c>
      <c r="L721" s="17" t="s">
        <v>2871</v>
      </c>
      <c r="M721" s="22">
        <v>44782</v>
      </c>
      <c r="N721" s="22">
        <v>44782</v>
      </c>
      <c r="P721" s="20" t="s">
        <v>4167</v>
      </c>
    </row>
    <row r="722" spans="1:16" s="17" customFormat="1" ht="135" x14ac:dyDescent="0.25">
      <c r="A722" s="26" t="s">
        <v>3832</v>
      </c>
      <c r="B722" s="17" t="s">
        <v>268</v>
      </c>
      <c r="C722" s="17" t="s">
        <v>491</v>
      </c>
      <c r="D722" s="20" t="s">
        <v>2866</v>
      </c>
      <c r="E722" s="20" t="s">
        <v>37</v>
      </c>
      <c r="F722" s="20" t="s">
        <v>169</v>
      </c>
      <c r="G722" s="17" t="s">
        <v>3199</v>
      </c>
      <c r="H722" s="17">
        <v>2008</v>
      </c>
      <c r="I722" s="17" t="s">
        <v>3823</v>
      </c>
      <c r="J722" s="20" t="s">
        <v>3828</v>
      </c>
      <c r="K722" s="20" t="s">
        <v>3838</v>
      </c>
      <c r="L722" s="17" t="s">
        <v>2871</v>
      </c>
      <c r="M722" s="22">
        <v>44782</v>
      </c>
      <c r="N722" s="22">
        <v>44782</v>
      </c>
      <c r="P722" s="20" t="s">
        <v>4167</v>
      </c>
    </row>
    <row r="723" spans="1:16" s="17" customFormat="1" ht="135" x14ac:dyDescent="0.25">
      <c r="A723" s="26" t="s">
        <v>3847</v>
      </c>
      <c r="B723" s="17" t="s">
        <v>268</v>
      </c>
      <c r="C723" s="17" t="s">
        <v>491</v>
      </c>
      <c r="D723" s="20" t="s">
        <v>2866</v>
      </c>
      <c r="E723" s="20" t="s">
        <v>37</v>
      </c>
      <c r="F723" s="20" t="s">
        <v>169</v>
      </c>
      <c r="G723" s="17" t="s">
        <v>3199</v>
      </c>
      <c r="H723" s="17">
        <v>2011</v>
      </c>
      <c r="I723" s="17" t="s">
        <v>3839</v>
      </c>
      <c r="J723" s="20" t="s">
        <v>3843</v>
      </c>
      <c r="K723" s="20" t="s">
        <v>3851</v>
      </c>
      <c r="L723" s="17" t="s">
        <v>2871</v>
      </c>
      <c r="M723" s="22">
        <v>44781</v>
      </c>
      <c r="N723" s="22">
        <v>44781</v>
      </c>
      <c r="P723" s="20" t="s">
        <v>4167</v>
      </c>
    </row>
    <row r="724" spans="1:16" s="17" customFormat="1" ht="135" x14ac:dyDescent="0.25">
      <c r="A724" s="26" t="s">
        <v>3848</v>
      </c>
      <c r="B724" s="17" t="s">
        <v>268</v>
      </c>
      <c r="C724" s="17" t="s">
        <v>491</v>
      </c>
      <c r="D724" s="20" t="s">
        <v>2866</v>
      </c>
      <c r="E724" s="20" t="s">
        <v>37</v>
      </c>
      <c r="F724" s="20" t="s">
        <v>169</v>
      </c>
      <c r="G724" s="17" t="s">
        <v>3199</v>
      </c>
      <c r="H724" s="17">
        <v>2011</v>
      </c>
      <c r="I724" s="17" t="s">
        <v>3840</v>
      </c>
      <c r="J724" s="20" t="s">
        <v>3844</v>
      </c>
      <c r="K724" s="20" t="s">
        <v>3852</v>
      </c>
      <c r="L724" s="17" t="s">
        <v>2871</v>
      </c>
      <c r="M724" s="22">
        <v>44781</v>
      </c>
      <c r="N724" s="22">
        <v>44781</v>
      </c>
      <c r="P724" s="20" t="s">
        <v>4167</v>
      </c>
    </row>
    <row r="725" spans="1:16" s="17" customFormat="1" ht="135" x14ac:dyDescent="0.25">
      <c r="A725" s="26" t="s">
        <v>3849</v>
      </c>
      <c r="B725" s="17" t="s">
        <v>268</v>
      </c>
      <c r="C725" s="17" t="s">
        <v>491</v>
      </c>
      <c r="D725" s="20" t="s">
        <v>2866</v>
      </c>
      <c r="E725" s="20" t="s">
        <v>37</v>
      </c>
      <c r="F725" s="20" t="s">
        <v>169</v>
      </c>
      <c r="G725" s="17" t="s">
        <v>3199</v>
      </c>
      <c r="H725" s="17">
        <v>2011</v>
      </c>
      <c r="I725" s="17" t="s">
        <v>3841</v>
      </c>
      <c r="J725" s="20" t="s">
        <v>3845</v>
      </c>
      <c r="K725" s="20" t="s">
        <v>3853</v>
      </c>
      <c r="L725" s="17" t="s">
        <v>2871</v>
      </c>
      <c r="M725" s="22">
        <v>44781</v>
      </c>
      <c r="N725" s="22">
        <v>44781</v>
      </c>
      <c r="P725" s="20" t="s">
        <v>4167</v>
      </c>
    </row>
    <row r="726" spans="1:16" s="17" customFormat="1" ht="135" x14ac:dyDescent="0.25">
      <c r="A726" s="26" t="s">
        <v>3850</v>
      </c>
      <c r="B726" s="17" t="s">
        <v>268</v>
      </c>
      <c r="C726" s="17" t="s">
        <v>491</v>
      </c>
      <c r="D726" s="20" t="s">
        <v>2866</v>
      </c>
      <c r="E726" s="20" t="s">
        <v>37</v>
      </c>
      <c r="F726" s="20" t="s">
        <v>169</v>
      </c>
      <c r="G726" s="17" t="s">
        <v>3199</v>
      </c>
      <c r="H726" s="17">
        <v>2011</v>
      </c>
      <c r="I726" s="17" t="s">
        <v>3842</v>
      </c>
      <c r="J726" s="20" t="s">
        <v>3846</v>
      </c>
      <c r="K726" s="20" t="s">
        <v>3854</v>
      </c>
      <c r="L726" s="17" t="s">
        <v>2871</v>
      </c>
      <c r="M726" s="22">
        <v>44781</v>
      </c>
      <c r="N726" s="22">
        <v>44781</v>
      </c>
      <c r="P726" s="20" t="s">
        <v>4167</v>
      </c>
    </row>
    <row r="727" spans="1:16" s="17" customFormat="1" ht="135" x14ac:dyDescent="0.25">
      <c r="A727" s="26" t="s">
        <v>3865</v>
      </c>
      <c r="B727" s="17" t="s">
        <v>268</v>
      </c>
      <c r="C727" s="17" t="s">
        <v>491</v>
      </c>
      <c r="D727" s="20" t="s">
        <v>2866</v>
      </c>
      <c r="E727" s="20" t="s">
        <v>37</v>
      </c>
      <c r="F727" s="20" t="s">
        <v>169</v>
      </c>
      <c r="G727" s="17" t="s">
        <v>3199</v>
      </c>
      <c r="H727" s="17">
        <v>2009</v>
      </c>
      <c r="I727" s="20" t="s">
        <v>3856</v>
      </c>
      <c r="J727" s="20" t="s">
        <v>3855</v>
      </c>
      <c r="K727" s="20" t="s">
        <v>3869</v>
      </c>
      <c r="L727" s="17" t="s">
        <v>2871</v>
      </c>
      <c r="M727" s="22">
        <v>44781</v>
      </c>
      <c r="N727" s="22">
        <v>44781</v>
      </c>
      <c r="P727" s="20" t="s">
        <v>4167</v>
      </c>
    </row>
    <row r="728" spans="1:16" s="17" customFormat="1" ht="135" x14ac:dyDescent="0.25">
      <c r="A728" s="26" t="s">
        <v>3866</v>
      </c>
      <c r="B728" s="17" t="s">
        <v>268</v>
      </c>
      <c r="C728" s="17" t="s">
        <v>491</v>
      </c>
      <c r="D728" s="20" t="s">
        <v>2866</v>
      </c>
      <c r="E728" s="20" t="s">
        <v>37</v>
      </c>
      <c r="F728" s="20" t="s">
        <v>169</v>
      </c>
      <c r="G728" s="17" t="s">
        <v>3199</v>
      </c>
      <c r="H728" s="17">
        <v>2009</v>
      </c>
      <c r="I728" s="20" t="s">
        <v>3857</v>
      </c>
      <c r="J728" s="29" t="s">
        <v>3861</v>
      </c>
      <c r="K728" s="20" t="s">
        <v>3870</v>
      </c>
      <c r="L728" s="17" t="s">
        <v>2871</v>
      </c>
      <c r="M728" s="22">
        <v>44781</v>
      </c>
      <c r="N728" s="22">
        <v>44781</v>
      </c>
      <c r="P728" s="20" t="s">
        <v>4167</v>
      </c>
    </row>
    <row r="729" spans="1:16" s="17" customFormat="1" ht="135" x14ac:dyDescent="0.25">
      <c r="A729" s="26" t="s">
        <v>3867</v>
      </c>
      <c r="B729" s="17" t="s">
        <v>268</v>
      </c>
      <c r="C729" s="17" t="s">
        <v>491</v>
      </c>
      <c r="D729" s="20" t="s">
        <v>2866</v>
      </c>
      <c r="E729" s="20" t="s">
        <v>37</v>
      </c>
      <c r="F729" s="20" t="s">
        <v>169</v>
      </c>
      <c r="G729" s="17" t="s">
        <v>3199</v>
      </c>
      <c r="H729" s="17">
        <v>2009</v>
      </c>
      <c r="I729" s="20" t="s">
        <v>3858</v>
      </c>
      <c r="J729" s="20" t="s">
        <v>3862</v>
      </c>
      <c r="K729" s="20" t="s">
        <v>3871</v>
      </c>
      <c r="L729" s="17" t="s">
        <v>2871</v>
      </c>
      <c r="M729" s="22">
        <v>44781</v>
      </c>
      <c r="N729" s="22">
        <v>44781</v>
      </c>
      <c r="P729" s="20" t="s">
        <v>4167</v>
      </c>
    </row>
    <row r="730" spans="1:16" s="17" customFormat="1" ht="135" x14ac:dyDescent="0.25">
      <c r="A730" s="26" t="s">
        <v>3868</v>
      </c>
      <c r="B730" s="17" t="s">
        <v>268</v>
      </c>
      <c r="C730" s="17" t="s">
        <v>491</v>
      </c>
      <c r="D730" s="20" t="s">
        <v>2866</v>
      </c>
      <c r="E730" s="20" t="s">
        <v>37</v>
      </c>
      <c r="F730" s="20" t="s">
        <v>169</v>
      </c>
      <c r="G730" s="17" t="s">
        <v>3199</v>
      </c>
      <c r="H730" s="17">
        <v>2009</v>
      </c>
      <c r="I730" s="20" t="s">
        <v>3859</v>
      </c>
      <c r="J730" s="20" t="s">
        <v>3863</v>
      </c>
      <c r="K730" s="20" t="s">
        <v>3872</v>
      </c>
      <c r="L730" s="17" t="s">
        <v>2871</v>
      </c>
      <c r="M730" s="22">
        <v>44781</v>
      </c>
      <c r="N730" s="22">
        <v>44781</v>
      </c>
      <c r="P730" s="20" t="s">
        <v>4167</v>
      </c>
    </row>
    <row r="731" spans="1:16" s="17" customFormat="1" ht="135" x14ac:dyDescent="0.25">
      <c r="A731" s="26" t="s">
        <v>3874</v>
      </c>
      <c r="B731" s="17" t="s">
        <v>268</v>
      </c>
      <c r="C731" s="17" t="s">
        <v>491</v>
      </c>
      <c r="D731" s="20" t="s">
        <v>2866</v>
      </c>
      <c r="E731" s="20" t="s">
        <v>37</v>
      </c>
      <c r="F731" s="20" t="s">
        <v>169</v>
      </c>
      <c r="G731" s="17" t="s">
        <v>3199</v>
      </c>
      <c r="H731" s="17">
        <v>2009</v>
      </c>
      <c r="I731" s="20" t="s">
        <v>3860</v>
      </c>
      <c r="J731" s="20" t="s">
        <v>3864</v>
      </c>
      <c r="K731" s="20" t="s">
        <v>3873</v>
      </c>
      <c r="L731" s="17" t="s">
        <v>2871</v>
      </c>
      <c r="M731" s="22">
        <v>44781</v>
      </c>
      <c r="N731" s="22">
        <v>44781</v>
      </c>
      <c r="P731" s="20" t="s">
        <v>4167</v>
      </c>
    </row>
    <row r="732" spans="1:16" s="17" customFormat="1" ht="81" x14ac:dyDescent="0.25">
      <c r="A732" s="26" t="s">
        <v>3877</v>
      </c>
      <c r="B732" s="17" t="s">
        <v>268</v>
      </c>
      <c r="C732" s="17" t="s">
        <v>491</v>
      </c>
      <c r="D732" s="20" t="s">
        <v>2866</v>
      </c>
      <c r="E732" s="20" t="s">
        <v>37</v>
      </c>
      <c r="F732" s="20" t="s">
        <v>169</v>
      </c>
      <c r="G732" s="17" t="s">
        <v>3199</v>
      </c>
      <c r="H732" s="17">
        <v>2010</v>
      </c>
      <c r="I732" s="20" t="s">
        <v>3875</v>
      </c>
      <c r="J732" s="20" t="s">
        <v>3876</v>
      </c>
      <c r="K732" s="17" t="s">
        <v>3886</v>
      </c>
      <c r="L732" s="17" t="s">
        <v>2871</v>
      </c>
      <c r="M732" s="22">
        <v>44781</v>
      </c>
      <c r="N732" s="22">
        <v>44781</v>
      </c>
      <c r="P732" s="20" t="s">
        <v>4167</v>
      </c>
    </row>
    <row r="733" spans="1:16" s="17" customFormat="1" ht="135" x14ac:dyDescent="0.25">
      <c r="A733" s="26" t="s">
        <v>3882</v>
      </c>
      <c r="B733" s="17" t="s">
        <v>268</v>
      </c>
      <c r="C733" s="17" t="s">
        <v>491</v>
      </c>
      <c r="D733" s="20" t="s">
        <v>2866</v>
      </c>
      <c r="E733" s="20" t="s">
        <v>37</v>
      </c>
      <c r="F733" s="20" t="s">
        <v>169</v>
      </c>
      <c r="G733" s="17" t="s">
        <v>3199</v>
      </c>
      <c r="H733" s="17">
        <v>2010</v>
      </c>
      <c r="I733" s="20" t="s">
        <v>3878</v>
      </c>
      <c r="J733" s="20" t="s">
        <v>3887</v>
      </c>
      <c r="K733" s="20" t="s">
        <v>3891</v>
      </c>
      <c r="L733" s="17" t="s">
        <v>2871</v>
      </c>
      <c r="M733" s="22">
        <v>44781</v>
      </c>
      <c r="N733" s="22">
        <v>44781</v>
      </c>
      <c r="P733" s="20" t="s">
        <v>4167</v>
      </c>
    </row>
    <row r="734" spans="1:16" s="17" customFormat="1" ht="135" x14ac:dyDescent="0.25">
      <c r="A734" s="26" t="s">
        <v>3883</v>
      </c>
      <c r="B734" s="17" t="s">
        <v>268</v>
      </c>
      <c r="C734" s="17" t="s">
        <v>491</v>
      </c>
      <c r="D734" s="20" t="s">
        <v>2866</v>
      </c>
      <c r="E734" s="20" t="s">
        <v>37</v>
      </c>
      <c r="F734" s="20" t="s">
        <v>169</v>
      </c>
      <c r="G734" s="17" t="s">
        <v>3199</v>
      </c>
      <c r="H734" s="17">
        <v>2010</v>
      </c>
      <c r="I734" s="20" t="s">
        <v>3879</v>
      </c>
      <c r="J734" s="20" t="s">
        <v>3888</v>
      </c>
      <c r="K734" s="20" t="s">
        <v>3892</v>
      </c>
      <c r="L734" s="17" t="s">
        <v>2871</v>
      </c>
      <c r="M734" s="22">
        <v>44781</v>
      </c>
      <c r="N734" s="22">
        <v>44781</v>
      </c>
      <c r="P734" s="20" t="s">
        <v>4167</v>
      </c>
    </row>
    <row r="735" spans="1:16" s="17" customFormat="1" ht="135" x14ac:dyDescent="0.25">
      <c r="A735" s="26" t="s">
        <v>3884</v>
      </c>
      <c r="B735" s="17" t="s">
        <v>268</v>
      </c>
      <c r="C735" s="17" t="s">
        <v>491</v>
      </c>
      <c r="D735" s="20" t="s">
        <v>2866</v>
      </c>
      <c r="E735" s="20" t="s">
        <v>37</v>
      </c>
      <c r="F735" s="20" t="s">
        <v>169</v>
      </c>
      <c r="G735" s="17" t="s">
        <v>3199</v>
      </c>
      <c r="H735" s="17">
        <v>2010</v>
      </c>
      <c r="I735" s="20" t="s">
        <v>3880</v>
      </c>
      <c r="J735" s="20" t="s">
        <v>3889</v>
      </c>
      <c r="K735" s="20" t="s">
        <v>3893</v>
      </c>
      <c r="L735" s="17" t="s">
        <v>2871</v>
      </c>
      <c r="M735" s="22">
        <v>44781</v>
      </c>
      <c r="N735" s="22">
        <v>44781</v>
      </c>
      <c r="P735" s="20" t="s">
        <v>4167</v>
      </c>
    </row>
    <row r="736" spans="1:16" s="17" customFormat="1" ht="135" x14ac:dyDescent="0.25">
      <c r="A736" s="26" t="s">
        <v>3885</v>
      </c>
      <c r="B736" s="17" t="s">
        <v>268</v>
      </c>
      <c r="C736" s="17" t="s">
        <v>491</v>
      </c>
      <c r="D736" s="20" t="s">
        <v>2866</v>
      </c>
      <c r="E736" s="20" t="s">
        <v>37</v>
      </c>
      <c r="F736" s="20" t="s">
        <v>169</v>
      </c>
      <c r="G736" s="17" t="s">
        <v>3199</v>
      </c>
      <c r="H736" s="17">
        <v>2010</v>
      </c>
      <c r="I736" s="20" t="s">
        <v>3881</v>
      </c>
      <c r="J736" s="20" t="s">
        <v>3890</v>
      </c>
      <c r="K736" s="20" t="s">
        <v>3894</v>
      </c>
      <c r="L736" s="17" t="s">
        <v>2871</v>
      </c>
      <c r="M736" s="22">
        <v>44781</v>
      </c>
      <c r="N736" s="22">
        <v>44781</v>
      </c>
      <c r="P736" s="20" t="s">
        <v>4167</v>
      </c>
    </row>
    <row r="737" spans="1:16" s="17" customFormat="1" ht="81" x14ac:dyDescent="0.25">
      <c r="A737" s="26" t="s">
        <v>3899</v>
      </c>
      <c r="B737" s="17" t="s">
        <v>268</v>
      </c>
      <c r="C737" s="17" t="s">
        <v>491</v>
      </c>
      <c r="D737" s="20" t="s">
        <v>2866</v>
      </c>
      <c r="E737" s="20" t="s">
        <v>37</v>
      </c>
      <c r="F737" s="20" t="s">
        <v>169</v>
      </c>
      <c r="G737" s="17" t="s">
        <v>3199</v>
      </c>
      <c r="H737" s="17">
        <v>2010</v>
      </c>
      <c r="I737" s="20" t="s">
        <v>3895</v>
      </c>
      <c r="J737" s="20" t="s">
        <v>3898</v>
      </c>
      <c r="K737" s="17" t="s">
        <v>3902</v>
      </c>
      <c r="L737" s="17" t="s">
        <v>2871</v>
      </c>
      <c r="M737" s="22">
        <v>44781</v>
      </c>
      <c r="N737" s="22">
        <v>44781</v>
      </c>
      <c r="P737" s="20" t="s">
        <v>4167</v>
      </c>
    </row>
    <row r="738" spans="1:16" s="17" customFormat="1" ht="135" x14ac:dyDescent="0.25">
      <c r="A738" s="26" t="s">
        <v>3900</v>
      </c>
      <c r="B738" s="17" t="s">
        <v>268</v>
      </c>
      <c r="C738" s="17" t="s">
        <v>491</v>
      </c>
      <c r="D738" s="20" t="s">
        <v>2866</v>
      </c>
      <c r="E738" s="20" t="s">
        <v>37</v>
      </c>
      <c r="F738" s="20" t="s">
        <v>169</v>
      </c>
      <c r="G738" s="17" t="s">
        <v>3199</v>
      </c>
      <c r="H738" s="17">
        <v>2010</v>
      </c>
      <c r="I738" s="20" t="s">
        <v>3896</v>
      </c>
      <c r="J738" s="20" t="s">
        <v>3903</v>
      </c>
      <c r="K738" s="20" t="s">
        <v>3905</v>
      </c>
      <c r="L738" s="17" t="s">
        <v>2871</v>
      </c>
      <c r="M738" s="22">
        <v>44781</v>
      </c>
      <c r="N738" s="22">
        <v>44781</v>
      </c>
      <c r="P738" s="20" t="s">
        <v>4167</v>
      </c>
    </row>
    <row r="739" spans="1:16" s="17" customFormat="1" ht="135" x14ac:dyDescent="0.25">
      <c r="A739" s="26" t="s">
        <v>3901</v>
      </c>
      <c r="B739" s="17" t="s">
        <v>268</v>
      </c>
      <c r="C739" s="17" t="s">
        <v>491</v>
      </c>
      <c r="D739" s="20" t="s">
        <v>2866</v>
      </c>
      <c r="E739" s="20" t="s">
        <v>37</v>
      </c>
      <c r="F739" s="20" t="s">
        <v>169</v>
      </c>
      <c r="G739" s="17" t="s">
        <v>3199</v>
      </c>
      <c r="H739" s="17">
        <v>2010</v>
      </c>
      <c r="I739" s="20" t="s">
        <v>3897</v>
      </c>
      <c r="J739" s="20" t="s">
        <v>3904</v>
      </c>
      <c r="K739" s="20" t="s">
        <v>3906</v>
      </c>
      <c r="L739" s="17" t="s">
        <v>2871</v>
      </c>
      <c r="M739" s="22">
        <v>44781</v>
      </c>
      <c r="N739" s="22">
        <v>44781</v>
      </c>
      <c r="P739" s="20" t="s">
        <v>4167</v>
      </c>
    </row>
    <row r="740" spans="1:16" s="17" customFormat="1" ht="135" x14ac:dyDescent="0.25">
      <c r="A740" s="26" t="s">
        <v>3910</v>
      </c>
      <c r="B740" s="17" t="s">
        <v>268</v>
      </c>
      <c r="C740" s="17" t="s">
        <v>491</v>
      </c>
      <c r="D740" s="20" t="s">
        <v>2866</v>
      </c>
      <c r="E740" s="20" t="s">
        <v>37</v>
      </c>
      <c r="F740" s="20" t="s">
        <v>169</v>
      </c>
      <c r="G740" s="17" t="s">
        <v>3199</v>
      </c>
      <c r="H740" s="17">
        <v>2009</v>
      </c>
      <c r="I740" s="20" t="s">
        <v>3907</v>
      </c>
      <c r="J740" s="20" t="s">
        <v>3908</v>
      </c>
      <c r="K740" s="20" t="s">
        <v>3909</v>
      </c>
      <c r="L740" s="17" t="s">
        <v>2871</v>
      </c>
      <c r="M740" s="22">
        <v>44796</v>
      </c>
      <c r="N740" s="22">
        <v>44796</v>
      </c>
      <c r="P740" s="20" t="s">
        <v>4167</v>
      </c>
    </row>
    <row r="741" spans="1:16" s="17" customFormat="1" ht="81" x14ac:dyDescent="0.25">
      <c r="A741" s="26" t="s">
        <v>3922</v>
      </c>
      <c r="B741" s="17" t="s">
        <v>268</v>
      </c>
      <c r="C741" s="17" t="s">
        <v>491</v>
      </c>
      <c r="D741" s="20" t="s">
        <v>2866</v>
      </c>
      <c r="E741" s="20" t="s">
        <v>37</v>
      </c>
      <c r="F741" s="20" t="s">
        <v>169</v>
      </c>
      <c r="G741" s="17" t="s">
        <v>3199</v>
      </c>
      <c r="H741" s="17">
        <v>2009</v>
      </c>
      <c r="I741" s="20" t="s">
        <v>3911</v>
      </c>
      <c r="J741" s="20" t="s">
        <v>3912</v>
      </c>
      <c r="K741" s="17" t="s">
        <v>3917</v>
      </c>
      <c r="L741" s="17" t="s">
        <v>2871</v>
      </c>
      <c r="M741" s="22">
        <v>44797</v>
      </c>
      <c r="N741" s="22">
        <v>44797</v>
      </c>
      <c r="P741" s="20" t="s">
        <v>4167</v>
      </c>
    </row>
    <row r="742" spans="1:16" s="17" customFormat="1" ht="135" x14ac:dyDescent="0.25">
      <c r="A742" s="26" t="s">
        <v>3923</v>
      </c>
      <c r="B742" s="17" t="s">
        <v>268</v>
      </c>
      <c r="C742" s="17" t="s">
        <v>491</v>
      </c>
      <c r="D742" s="20" t="s">
        <v>2866</v>
      </c>
      <c r="E742" s="20" t="s">
        <v>37</v>
      </c>
      <c r="F742" s="20" t="s">
        <v>169</v>
      </c>
      <c r="G742" s="17" t="s">
        <v>3199</v>
      </c>
      <c r="H742" s="17">
        <v>2009</v>
      </c>
      <c r="I742" s="20" t="s">
        <v>3913</v>
      </c>
      <c r="J742" s="20" t="s">
        <v>3918</v>
      </c>
      <c r="K742" s="20" t="s">
        <v>3927</v>
      </c>
      <c r="L742" s="17" t="s">
        <v>2871</v>
      </c>
      <c r="M742" s="22">
        <v>44797</v>
      </c>
      <c r="N742" s="22">
        <v>44797</v>
      </c>
      <c r="P742" s="20" t="s">
        <v>4167</v>
      </c>
    </row>
    <row r="743" spans="1:16" s="17" customFormat="1" ht="135" x14ac:dyDescent="0.25">
      <c r="A743" s="26" t="s">
        <v>3924</v>
      </c>
      <c r="B743" s="17" t="s">
        <v>268</v>
      </c>
      <c r="C743" s="17" t="s">
        <v>491</v>
      </c>
      <c r="D743" s="20" t="s">
        <v>2866</v>
      </c>
      <c r="E743" s="20" t="s">
        <v>37</v>
      </c>
      <c r="F743" s="20" t="s">
        <v>169</v>
      </c>
      <c r="G743" s="17" t="s">
        <v>3199</v>
      </c>
      <c r="H743" s="17">
        <v>2009</v>
      </c>
      <c r="I743" s="20" t="s">
        <v>3914</v>
      </c>
      <c r="J743" s="20" t="s">
        <v>3919</v>
      </c>
      <c r="K743" s="20" t="s">
        <v>3928</v>
      </c>
      <c r="L743" s="17" t="s">
        <v>2871</v>
      </c>
      <c r="M743" s="22">
        <v>44797</v>
      </c>
      <c r="N743" s="22">
        <v>44797</v>
      </c>
      <c r="P743" s="20" t="s">
        <v>4167</v>
      </c>
    </row>
    <row r="744" spans="1:16" s="17" customFormat="1" ht="135" x14ac:dyDescent="0.25">
      <c r="A744" s="26" t="s">
        <v>3925</v>
      </c>
      <c r="B744" s="17" t="s">
        <v>268</v>
      </c>
      <c r="C744" s="17" t="s">
        <v>491</v>
      </c>
      <c r="D744" s="20" t="s">
        <v>2866</v>
      </c>
      <c r="E744" s="20" t="s">
        <v>37</v>
      </c>
      <c r="F744" s="20" t="s">
        <v>169</v>
      </c>
      <c r="G744" s="17" t="s">
        <v>3199</v>
      </c>
      <c r="H744" s="17">
        <v>2009</v>
      </c>
      <c r="I744" s="20" t="s">
        <v>3915</v>
      </c>
      <c r="J744" s="20" t="s">
        <v>3920</v>
      </c>
      <c r="K744" s="20" t="s">
        <v>3929</v>
      </c>
      <c r="L744" s="17" t="s">
        <v>2871</v>
      </c>
      <c r="M744" s="22">
        <v>44797</v>
      </c>
      <c r="N744" s="22">
        <v>44797</v>
      </c>
      <c r="P744" s="20" t="s">
        <v>4167</v>
      </c>
    </row>
    <row r="745" spans="1:16" s="17" customFormat="1" ht="135" x14ac:dyDescent="0.25">
      <c r="A745" s="26" t="s">
        <v>3926</v>
      </c>
      <c r="B745" s="17" t="s">
        <v>268</v>
      </c>
      <c r="C745" s="17" t="s">
        <v>491</v>
      </c>
      <c r="D745" s="20" t="s">
        <v>2866</v>
      </c>
      <c r="E745" s="20" t="s">
        <v>37</v>
      </c>
      <c r="F745" s="20" t="s">
        <v>169</v>
      </c>
      <c r="G745" s="17" t="s">
        <v>3199</v>
      </c>
      <c r="H745" s="17">
        <v>2009</v>
      </c>
      <c r="I745" s="20" t="s">
        <v>3916</v>
      </c>
      <c r="J745" s="20" t="s">
        <v>3921</v>
      </c>
      <c r="K745" s="20" t="s">
        <v>3930</v>
      </c>
      <c r="L745" s="17" t="s">
        <v>2871</v>
      </c>
      <c r="M745" s="22">
        <v>44797</v>
      </c>
      <c r="N745" s="22">
        <v>44797</v>
      </c>
      <c r="P745" s="20" t="s">
        <v>4167</v>
      </c>
    </row>
    <row r="746" spans="1:16" s="17" customFormat="1" ht="135" x14ac:dyDescent="0.25">
      <c r="A746" s="26" t="s">
        <v>3939</v>
      </c>
      <c r="B746" s="17" t="s">
        <v>268</v>
      </c>
      <c r="C746" s="17" t="s">
        <v>491</v>
      </c>
      <c r="D746" s="20" t="s">
        <v>2866</v>
      </c>
      <c r="E746" s="20" t="s">
        <v>37</v>
      </c>
      <c r="F746" s="20" t="s">
        <v>169</v>
      </c>
      <c r="G746" s="17" t="s">
        <v>3199</v>
      </c>
      <c r="H746" s="17">
        <v>2010</v>
      </c>
      <c r="I746" s="20" t="s">
        <v>3931</v>
      </c>
      <c r="J746" s="20" t="s">
        <v>3935</v>
      </c>
      <c r="K746" s="20" t="s">
        <v>3943</v>
      </c>
      <c r="L746" s="17" t="s">
        <v>2871</v>
      </c>
      <c r="M746" s="22">
        <v>44796</v>
      </c>
      <c r="N746" s="22">
        <v>44796</v>
      </c>
      <c r="P746" s="20" t="s">
        <v>4167</v>
      </c>
    </row>
    <row r="747" spans="1:16" s="17" customFormat="1" ht="135" x14ac:dyDescent="0.25">
      <c r="A747" s="26" t="s">
        <v>3940</v>
      </c>
      <c r="B747" s="17" t="s">
        <v>268</v>
      </c>
      <c r="C747" s="17" t="s">
        <v>491</v>
      </c>
      <c r="D747" s="20" t="s">
        <v>2866</v>
      </c>
      <c r="E747" s="20" t="s">
        <v>37</v>
      </c>
      <c r="F747" s="20" t="s">
        <v>169</v>
      </c>
      <c r="G747" s="17" t="s">
        <v>3199</v>
      </c>
      <c r="H747" s="17">
        <v>2010</v>
      </c>
      <c r="I747" s="20" t="s">
        <v>3932</v>
      </c>
      <c r="J747" s="20" t="s">
        <v>3936</v>
      </c>
      <c r="K747" s="20" t="s">
        <v>3944</v>
      </c>
      <c r="L747" s="17" t="s">
        <v>2871</v>
      </c>
      <c r="M747" s="22">
        <v>44796</v>
      </c>
      <c r="N747" s="22">
        <v>44796</v>
      </c>
      <c r="P747" s="20" t="s">
        <v>4167</v>
      </c>
    </row>
    <row r="748" spans="1:16" s="17" customFormat="1" ht="135" x14ac:dyDescent="0.25">
      <c r="A748" s="26" t="s">
        <v>3941</v>
      </c>
      <c r="B748" s="17" t="s">
        <v>268</v>
      </c>
      <c r="C748" s="17" t="s">
        <v>491</v>
      </c>
      <c r="D748" s="20" t="s">
        <v>2866</v>
      </c>
      <c r="E748" s="20" t="s">
        <v>37</v>
      </c>
      <c r="F748" s="20" t="s">
        <v>169</v>
      </c>
      <c r="G748" s="17" t="s">
        <v>3199</v>
      </c>
      <c r="H748" s="17">
        <v>2010</v>
      </c>
      <c r="I748" s="20" t="s">
        <v>3933</v>
      </c>
      <c r="J748" s="20" t="s">
        <v>3937</v>
      </c>
      <c r="K748" s="20" t="s">
        <v>3945</v>
      </c>
      <c r="L748" s="17" t="s">
        <v>2871</v>
      </c>
      <c r="M748" s="22">
        <v>44796</v>
      </c>
      <c r="N748" s="22">
        <v>44796</v>
      </c>
      <c r="P748" s="20" t="s">
        <v>4167</v>
      </c>
    </row>
    <row r="749" spans="1:16" s="17" customFormat="1" ht="135" x14ac:dyDescent="0.25">
      <c r="A749" s="26" t="s">
        <v>3942</v>
      </c>
      <c r="B749" s="17" t="s">
        <v>268</v>
      </c>
      <c r="C749" s="17" t="s">
        <v>491</v>
      </c>
      <c r="D749" s="20" t="s">
        <v>2866</v>
      </c>
      <c r="E749" s="20" t="s">
        <v>37</v>
      </c>
      <c r="F749" s="20" t="s">
        <v>169</v>
      </c>
      <c r="G749" s="17" t="s">
        <v>3199</v>
      </c>
      <c r="H749" s="17">
        <v>2010</v>
      </c>
      <c r="I749" s="20" t="s">
        <v>3934</v>
      </c>
      <c r="J749" s="20" t="s">
        <v>3938</v>
      </c>
      <c r="K749" s="20" t="s">
        <v>3946</v>
      </c>
      <c r="L749" s="17" t="s">
        <v>2871</v>
      </c>
      <c r="M749" s="22">
        <v>44796</v>
      </c>
      <c r="N749" s="22">
        <v>44796</v>
      </c>
      <c r="P749" s="20" t="s">
        <v>4167</v>
      </c>
    </row>
    <row r="750" spans="1:16" s="17" customFormat="1" ht="135" x14ac:dyDescent="0.25">
      <c r="A750" s="26" t="s">
        <v>3953</v>
      </c>
      <c r="B750" s="17" t="s">
        <v>268</v>
      </c>
      <c r="C750" s="17" t="s">
        <v>491</v>
      </c>
      <c r="D750" s="20" t="s">
        <v>2866</v>
      </c>
      <c r="E750" s="20" t="s">
        <v>37</v>
      </c>
      <c r="F750" s="20" t="s">
        <v>169</v>
      </c>
      <c r="G750" s="17" t="s">
        <v>3199</v>
      </c>
      <c r="H750" s="17">
        <v>2011</v>
      </c>
      <c r="I750" s="20" t="s">
        <v>3947</v>
      </c>
      <c r="J750" s="20" t="s">
        <v>3948</v>
      </c>
      <c r="K750" s="20" t="s">
        <v>3955</v>
      </c>
      <c r="L750" s="17" t="s">
        <v>2871</v>
      </c>
      <c r="M750" s="22">
        <v>44796</v>
      </c>
      <c r="N750" s="22">
        <v>44796</v>
      </c>
      <c r="P750" s="20" t="s">
        <v>4167</v>
      </c>
    </row>
    <row r="751" spans="1:16" s="17" customFormat="1" ht="135" x14ac:dyDescent="0.25">
      <c r="A751" s="26" t="s">
        <v>3954</v>
      </c>
      <c r="B751" s="17" t="s">
        <v>268</v>
      </c>
      <c r="C751" s="17" t="s">
        <v>491</v>
      </c>
      <c r="D751" s="20" t="s">
        <v>2866</v>
      </c>
      <c r="E751" s="20" t="s">
        <v>37</v>
      </c>
      <c r="F751" s="20" t="s">
        <v>169</v>
      </c>
      <c r="G751" s="17" t="s">
        <v>3199</v>
      </c>
      <c r="H751" s="17">
        <v>2011</v>
      </c>
      <c r="I751" s="20" t="s">
        <v>3950</v>
      </c>
      <c r="J751" s="20" t="s">
        <v>3949</v>
      </c>
      <c r="K751" s="20" t="s">
        <v>3956</v>
      </c>
      <c r="L751" s="17" t="s">
        <v>2871</v>
      </c>
      <c r="M751" s="22">
        <v>44796</v>
      </c>
      <c r="N751" s="22">
        <v>44796</v>
      </c>
      <c r="P751" s="20" t="s">
        <v>4167</v>
      </c>
    </row>
    <row r="752" spans="1:16" s="17" customFormat="1" ht="135" x14ac:dyDescent="0.25">
      <c r="A752" s="26" t="s">
        <v>3958</v>
      </c>
      <c r="B752" s="17" t="s">
        <v>268</v>
      </c>
      <c r="C752" s="17" t="s">
        <v>491</v>
      </c>
      <c r="D752" s="20" t="s">
        <v>2866</v>
      </c>
      <c r="E752" s="20" t="s">
        <v>37</v>
      </c>
      <c r="F752" s="20" t="s">
        <v>169</v>
      </c>
      <c r="G752" s="17" t="s">
        <v>3199</v>
      </c>
      <c r="H752" s="17">
        <v>2011</v>
      </c>
      <c r="I752" s="20" t="s">
        <v>3951</v>
      </c>
      <c r="J752" s="20" t="s">
        <v>3952</v>
      </c>
      <c r="K752" s="20" t="s">
        <v>3957</v>
      </c>
      <c r="L752" s="17" t="s">
        <v>2871</v>
      </c>
      <c r="M752" s="22">
        <v>44796</v>
      </c>
      <c r="N752" s="22">
        <v>44796</v>
      </c>
      <c r="P752" s="20" t="s">
        <v>4167</v>
      </c>
    </row>
    <row r="753" spans="1:16" s="17" customFormat="1" ht="135" x14ac:dyDescent="0.25">
      <c r="A753" s="26" t="s">
        <v>3962</v>
      </c>
      <c r="B753" s="17" t="s">
        <v>268</v>
      </c>
      <c r="C753" s="17" t="s">
        <v>491</v>
      </c>
      <c r="D753" s="20" t="s">
        <v>2866</v>
      </c>
      <c r="E753" s="20" t="s">
        <v>37</v>
      </c>
      <c r="F753" s="20" t="s">
        <v>169</v>
      </c>
      <c r="G753" s="17" t="s">
        <v>3199</v>
      </c>
      <c r="H753" s="17">
        <v>2010</v>
      </c>
      <c r="I753" s="20" t="s">
        <v>3959</v>
      </c>
      <c r="J753" s="20" t="s">
        <v>3960</v>
      </c>
      <c r="K753" s="20" t="s">
        <v>3961</v>
      </c>
      <c r="L753" s="17" t="s">
        <v>2871</v>
      </c>
      <c r="M753" s="22">
        <v>44796</v>
      </c>
      <c r="N753" s="22">
        <v>44796</v>
      </c>
      <c r="P753" s="20" t="s">
        <v>4167</v>
      </c>
    </row>
    <row r="754" spans="1:16" s="17" customFormat="1" ht="81" x14ac:dyDescent="0.25">
      <c r="A754" s="26" t="s">
        <v>3966</v>
      </c>
      <c r="B754" s="17" t="s">
        <v>268</v>
      </c>
      <c r="C754" s="17" t="s">
        <v>491</v>
      </c>
      <c r="D754" s="20" t="s">
        <v>2866</v>
      </c>
      <c r="E754" s="20" t="s">
        <v>37</v>
      </c>
      <c r="F754" s="20" t="s">
        <v>169</v>
      </c>
      <c r="G754" s="17" t="s">
        <v>3199</v>
      </c>
      <c r="H754" s="17">
        <v>2010</v>
      </c>
      <c r="I754" s="20" t="s">
        <v>3963</v>
      </c>
      <c r="J754" s="20" t="s">
        <v>3969</v>
      </c>
      <c r="K754" s="17" t="s">
        <v>3970</v>
      </c>
      <c r="L754" s="17" t="s">
        <v>2871</v>
      </c>
      <c r="M754" s="22">
        <v>44802</v>
      </c>
      <c r="N754" s="22">
        <v>44802</v>
      </c>
      <c r="P754" s="20" t="s">
        <v>4167</v>
      </c>
    </row>
    <row r="755" spans="1:16" s="17" customFormat="1" ht="135" x14ac:dyDescent="0.25">
      <c r="A755" s="26" t="s">
        <v>3967</v>
      </c>
      <c r="B755" s="17" t="s">
        <v>268</v>
      </c>
      <c r="C755" s="17" t="s">
        <v>491</v>
      </c>
      <c r="D755" s="20" t="s">
        <v>2866</v>
      </c>
      <c r="E755" s="20" t="s">
        <v>37</v>
      </c>
      <c r="F755" s="20" t="s">
        <v>169</v>
      </c>
      <c r="G755" s="17" t="s">
        <v>3199</v>
      </c>
      <c r="H755" s="17">
        <v>2010</v>
      </c>
      <c r="I755" s="20" t="s">
        <v>3964</v>
      </c>
      <c r="J755" s="20" t="s">
        <v>3971</v>
      </c>
      <c r="K755" s="20" t="s">
        <v>3975</v>
      </c>
      <c r="L755" s="17" t="s">
        <v>2871</v>
      </c>
      <c r="M755" s="22">
        <v>44796</v>
      </c>
      <c r="N755" s="22">
        <v>44796</v>
      </c>
      <c r="P755" s="20" t="s">
        <v>4167</v>
      </c>
    </row>
    <row r="756" spans="1:16" s="17" customFormat="1" ht="135" x14ac:dyDescent="0.25">
      <c r="A756" s="26" t="s">
        <v>3968</v>
      </c>
      <c r="B756" s="17" t="s">
        <v>268</v>
      </c>
      <c r="C756" s="17" t="s">
        <v>491</v>
      </c>
      <c r="D756" s="20" t="s">
        <v>2866</v>
      </c>
      <c r="E756" s="20" t="s">
        <v>37</v>
      </c>
      <c r="F756" s="20" t="s">
        <v>169</v>
      </c>
      <c r="G756" s="17" t="s">
        <v>3199</v>
      </c>
      <c r="H756" s="17">
        <v>2010</v>
      </c>
      <c r="I756" s="20" t="s">
        <v>3965</v>
      </c>
      <c r="J756" s="20" t="s">
        <v>3972</v>
      </c>
      <c r="K756" s="20" t="s">
        <v>3976</v>
      </c>
      <c r="L756" s="17" t="s">
        <v>2871</v>
      </c>
      <c r="M756" s="22">
        <v>44796</v>
      </c>
      <c r="N756" s="22">
        <v>44796</v>
      </c>
      <c r="P756" s="20" t="s">
        <v>4167</v>
      </c>
    </row>
    <row r="757" spans="1:16" s="17" customFormat="1" ht="81" x14ac:dyDescent="0.25">
      <c r="A757" s="26" t="s">
        <v>3982</v>
      </c>
      <c r="B757" s="17" t="s">
        <v>268</v>
      </c>
      <c r="C757" s="17" t="s">
        <v>491</v>
      </c>
      <c r="D757" s="20" t="s">
        <v>2866</v>
      </c>
      <c r="E757" s="20" t="s">
        <v>37</v>
      </c>
      <c r="F757" s="20" t="s">
        <v>169</v>
      </c>
      <c r="G757" s="17" t="s">
        <v>3199</v>
      </c>
      <c r="H757" s="17">
        <v>2010</v>
      </c>
      <c r="I757" s="20" t="s">
        <v>3973</v>
      </c>
      <c r="J757" s="20" t="s">
        <v>3974</v>
      </c>
      <c r="K757" s="17" t="s">
        <v>3977</v>
      </c>
      <c r="L757" s="17" t="s">
        <v>2871</v>
      </c>
      <c r="M757" s="22">
        <v>44802</v>
      </c>
      <c r="N757" s="22">
        <v>44802</v>
      </c>
      <c r="P757" s="20" t="s">
        <v>4167</v>
      </c>
    </row>
    <row r="758" spans="1:16" s="17" customFormat="1" ht="135" x14ac:dyDescent="0.25">
      <c r="A758" s="26" t="s">
        <v>3983</v>
      </c>
      <c r="B758" s="17" t="s">
        <v>268</v>
      </c>
      <c r="C758" s="17" t="s">
        <v>491</v>
      </c>
      <c r="D758" s="20" t="s">
        <v>2866</v>
      </c>
      <c r="E758" s="20" t="s">
        <v>37</v>
      </c>
      <c r="F758" s="20" t="s">
        <v>169</v>
      </c>
      <c r="G758" s="17" t="s">
        <v>3199</v>
      </c>
      <c r="H758" s="17">
        <v>2010</v>
      </c>
      <c r="I758" s="20" t="s">
        <v>3980</v>
      </c>
      <c r="J758" s="20" t="s">
        <v>3978</v>
      </c>
      <c r="K758" s="20" t="s">
        <v>3985</v>
      </c>
      <c r="L758" s="17" t="s">
        <v>2871</v>
      </c>
      <c r="M758" s="22">
        <v>44796</v>
      </c>
      <c r="N758" s="22">
        <v>44796</v>
      </c>
      <c r="P758" s="20" t="s">
        <v>4167</v>
      </c>
    </row>
    <row r="759" spans="1:16" s="17" customFormat="1" ht="135" x14ac:dyDescent="0.25">
      <c r="A759" s="26" t="s">
        <v>3984</v>
      </c>
      <c r="B759" s="17" t="s">
        <v>268</v>
      </c>
      <c r="C759" s="17" t="s">
        <v>491</v>
      </c>
      <c r="D759" s="20" t="s">
        <v>2866</v>
      </c>
      <c r="E759" s="20" t="s">
        <v>37</v>
      </c>
      <c r="F759" s="20" t="s">
        <v>169</v>
      </c>
      <c r="G759" s="17" t="s">
        <v>3199</v>
      </c>
      <c r="H759" s="17">
        <v>2010</v>
      </c>
      <c r="I759" s="20" t="s">
        <v>3981</v>
      </c>
      <c r="J759" s="20" t="s">
        <v>3979</v>
      </c>
      <c r="K759" s="20" t="s">
        <v>3986</v>
      </c>
      <c r="L759" s="17" t="s">
        <v>2871</v>
      </c>
      <c r="M759" s="22">
        <v>44796</v>
      </c>
      <c r="N759" s="22">
        <v>44796</v>
      </c>
      <c r="P759" s="20" t="s">
        <v>4167</v>
      </c>
    </row>
    <row r="760" spans="1:16" s="17" customFormat="1" ht="81" x14ac:dyDescent="0.25">
      <c r="A760" s="26" t="s">
        <v>3994</v>
      </c>
      <c r="B760" s="17" t="s">
        <v>268</v>
      </c>
      <c r="C760" s="17" t="s">
        <v>491</v>
      </c>
      <c r="D760" s="20" t="s">
        <v>2866</v>
      </c>
      <c r="E760" s="20" t="s">
        <v>37</v>
      </c>
      <c r="F760" s="20" t="s">
        <v>169</v>
      </c>
      <c r="G760" s="17" t="s">
        <v>3199</v>
      </c>
      <c r="H760" s="17">
        <v>2010</v>
      </c>
      <c r="I760" s="20" t="s">
        <v>3987</v>
      </c>
      <c r="J760" s="20" t="s">
        <v>3990</v>
      </c>
      <c r="K760" s="17" t="s">
        <v>3991</v>
      </c>
      <c r="L760" s="17" t="s">
        <v>2871</v>
      </c>
      <c r="M760" s="22">
        <v>44803</v>
      </c>
      <c r="N760" s="22">
        <v>44803</v>
      </c>
      <c r="P760" s="20" t="s">
        <v>4167</v>
      </c>
    </row>
    <row r="761" spans="1:16" s="17" customFormat="1" ht="135" x14ac:dyDescent="0.25">
      <c r="A761" s="26" t="s">
        <v>3995</v>
      </c>
      <c r="B761" s="17" t="s">
        <v>268</v>
      </c>
      <c r="C761" s="17" t="s">
        <v>491</v>
      </c>
      <c r="D761" s="20" t="s">
        <v>2866</v>
      </c>
      <c r="E761" s="20" t="s">
        <v>37</v>
      </c>
      <c r="F761" s="20" t="s">
        <v>169</v>
      </c>
      <c r="G761" s="17" t="s">
        <v>3199</v>
      </c>
      <c r="H761" s="17">
        <v>2010</v>
      </c>
      <c r="I761" s="20" t="s">
        <v>3988</v>
      </c>
      <c r="J761" s="20" t="s">
        <v>3992</v>
      </c>
      <c r="K761" s="20" t="s">
        <v>3997</v>
      </c>
      <c r="L761" s="17" t="s">
        <v>2871</v>
      </c>
      <c r="M761" s="22">
        <v>44803</v>
      </c>
      <c r="N761" s="22">
        <v>44803</v>
      </c>
      <c r="P761" s="20" t="s">
        <v>4167</v>
      </c>
    </row>
    <row r="762" spans="1:16" s="17" customFormat="1" ht="135" x14ac:dyDescent="0.25">
      <c r="A762" s="26" t="s">
        <v>3996</v>
      </c>
      <c r="B762" s="17" t="s">
        <v>268</v>
      </c>
      <c r="C762" s="17" t="s">
        <v>491</v>
      </c>
      <c r="D762" s="20" t="s">
        <v>2866</v>
      </c>
      <c r="E762" s="20" t="s">
        <v>37</v>
      </c>
      <c r="F762" s="20" t="s">
        <v>169</v>
      </c>
      <c r="G762" s="17" t="s">
        <v>3199</v>
      </c>
      <c r="H762" s="17">
        <v>2010</v>
      </c>
      <c r="I762" s="20" t="s">
        <v>3989</v>
      </c>
      <c r="J762" s="20" t="s">
        <v>3993</v>
      </c>
      <c r="K762" s="20" t="s">
        <v>3998</v>
      </c>
      <c r="L762" s="17" t="s">
        <v>2871</v>
      </c>
      <c r="M762" s="22">
        <v>44803</v>
      </c>
      <c r="N762" s="22">
        <v>44803</v>
      </c>
      <c r="P762" s="20" t="s">
        <v>4167</v>
      </c>
    </row>
    <row r="763" spans="1:16" s="17" customFormat="1" ht="81" x14ac:dyDescent="0.25">
      <c r="A763" s="26" t="s">
        <v>4006</v>
      </c>
      <c r="B763" s="17" t="s">
        <v>268</v>
      </c>
      <c r="C763" s="17" t="s">
        <v>491</v>
      </c>
      <c r="D763" s="20" t="s">
        <v>2866</v>
      </c>
      <c r="E763" s="20" t="s">
        <v>37</v>
      </c>
      <c r="F763" s="20" t="s">
        <v>169</v>
      </c>
      <c r="G763" s="17" t="s">
        <v>3199</v>
      </c>
      <c r="H763" s="17">
        <v>2011</v>
      </c>
      <c r="I763" s="20" t="s">
        <v>3999</v>
      </c>
      <c r="J763" s="20" t="s">
        <v>4002</v>
      </c>
      <c r="K763" s="17" t="s">
        <v>4003</v>
      </c>
      <c r="L763" s="17" t="s">
        <v>2871</v>
      </c>
      <c r="M763" s="22">
        <v>44803</v>
      </c>
      <c r="N763" s="22">
        <v>44803</v>
      </c>
      <c r="P763" s="20" t="s">
        <v>4167</v>
      </c>
    </row>
    <row r="764" spans="1:16" s="17" customFormat="1" ht="135" x14ac:dyDescent="0.25">
      <c r="A764" s="26" t="s">
        <v>4007</v>
      </c>
      <c r="B764" s="17" t="s">
        <v>268</v>
      </c>
      <c r="C764" s="17" t="s">
        <v>491</v>
      </c>
      <c r="D764" s="20" t="s">
        <v>2866</v>
      </c>
      <c r="E764" s="20" t="s">
        <v>37</v>
      </c>
      <c r="F764" s="20" t="s">
        <v>169</v>
      </c>
      <c r="G764" s="17" t="s">
        <v>3199</v>
      </c>
      <c r="H764" s="17">
        <v>2011</v>
      </c>
      <c r="I764" s="20" t="s">
        <v>4000</v>
      </c>
      <c r="J764" s="20" t="s">
        <v>4004</v>
      </c>
      <c r="K764" s="20" t="s">
        <v>4008</v>
      </c>
      <c r="L764" s="17" t="s">
        <v>2871</v>
      </c>
      <c r="M764" s="22">
        <v>44803</v>
      </c>
      <c r="N764" s="22">
        <v>44803</v>
      </c>
      <c r="P764" s="20" t="s">
        <v>4167</v>
      </c>
    </row>
    <row r="765" spans="1:16" s="17" customFormat="1" ht="135" x14ac:dyDescent="0.25">
      <c r="A765" s="26" t="s">
        <v>4022</v>
      </c>
      <c r="B765" s="17" t="s">
        <v>268</v>
      </c>
      <c r="C765" s="17" t="s">
        <v>491</v>
      </c>
      <c r="D765" s="20" t="s">
        <v>2866</v>
      </c>
      <c r="E765" s="20" t="s">
        <v>37</v>
      </c>
      <c r="F765" s="20" t="s">
        <v>169</v>
      </c>
      <c r="G765" s="17" t="s">
        <v>3199</v>
      </c>
      <c r="H765" s="17">
        <v>2011</v>
      </c>
      <c r="I765" s="20" t="s">
        <v>4001</v>
      </c>
      <c r="J765" s="20" t="s">
        <v>4005</v>
      </c>
      <c r="K765" s="20" t="s">
        <v>4009</v>
      </c>
      <c r="L765" s="17" t="s">
        <v>2871</v>
      </c>
      <c r="M765" s="22">
        <v>44803</v>
      </c>
      <c r="N765" s="22">
        <v>44803</v>
      </c>
      <c r="P765" s="20" t="s">
        <v>4167</v>
      </c>
    </row>
    <row r="766" spans="1:16" s="17" customFormat="1" ht="135" x14ac:dyDescent="0.25">
      <c r="A766" s="26" t="s">
        <v>4023</v>
      </c>
      <c r="B766" s="17" t="s">
        <v>268</v>
      </c>
      <c r="C766" s="17" t="s">
        <v>491</v>
      </c>
      <c r="D766" s="20" t="s">
        <v>2866</v>
      </c>
      <c r="E766" s="20" t="s">
        <v>37</v>
      </c>
      <c r="F766" s="20" t="s">
        <v>169</v>
      </c>
      <c r="G766" s="17" t="s">
        <v>3199</v>
      </c>
      <c r="H766" s="17">
        <v>2012</v>
      </c>
      <c r="I766" s="17" t="s">
        <v>4013</v>
      </c>
      <c r="J766" s="20" t="s">
        <v>4010</v>
      </c>
      <c r="K766" s="20" t="s">
        <v>4011</v>
      </c>
      <c r="L766" s="17" t="s">
        <v>2871</v>
      </c>
      <c r="M766" s="22">
        <v>44803</v>
      </c>
      <c r="N766" s="22">
        <v>44803</v>
      </c>
      <c r="P766" s="20" t="s">
        <v>4167</v>
      </c>
    </row>
    <row r="767" spans="1:16" s="17" customFormat="1" ht="81" x14ac:dyDescent="0.25">
      <c r="A767" s="26" t="s">
        <v>4024</v>
      </c>
      <c r="B767" s="17" t="s">
        <v>268</v>
      </c>
      <c r="C767" s="17" t="s">
        <v>491</v>
      </c>
      <c r="D767" s="20" t="s">
        <v>2866</v>
      </c>
      <c r="E767" s="20" t="s">
        <v>37</v>
      </c>
      <c r="F767" s="20" t="s">
        <v>169</v>
      </c>
      <c r="G767" s="17" t="s">
        <v>3199</v>
      </c>
      <c r="H767" s="17">
        <v>2012</v>
      </c>
      <c r="I767" s="17" t="s">
        <v>4012</v>
      </c>
      <c r="J767" s="20" t="s">
        <v>4014</v>
      </c>
      <c r="K767" s="17" t="s">
        <v>4018</v>
      </c>
      <c r="L767" s="17" t="s">
        <v>2871</v>
      </c>
      <c r="M767" s="22">
        <v>44817</v>
      </c>
      <c r="N767" s="22">
        <v>44817</v>
      </c>
      <c r="P767" s="20" t="s">
        <v>4167</v>
      </c>
    </row>
    <row r="768" spans="1:16" s="17" customFormat="1" ht="135" x14ac:dyDescent="0.25">
      <c r="A768" s="26" t="s">
        <v>4025</v>
      </c>
      <c r="B768" s="17" t="s">
        <v>268</v>
      </c>
      <c r="C768" s="17" t="s">
        <v>491</v>
      </c>
      <c r="D768" s="20" t="s">
        <v>2866</v>
      </c>
      <c r="E768" s="20" t="s">
        <v>37</v>
      </c>
      <c r="F768" s="20" t="s">
        <v>169</v>
      </c>
      <c r="G768" s="17" t="s">
        <v>3199</v>
      </c>
      <c r="H768" s="17">
        <v>2012</v>
      </c>
      <c r="I768" s="17" t="s">
        <v>4015</v>
      </c>
      <c r="J768" s="20" t="s">
        <v>4019</v>
      </c>
      <c r="K768" s="20" t="s">
        <v>4028</v>
      </c>
      <c r="L768" s="17" t="s">
        <v>2871</v>
      </c>
      <c r="M768" s="22">
        <v>44809</v>
      </c>
      <c r="N768" s="22">
        <v>44809</v>
      </c>
      <c r="P768" s="20" t="s">
        <v>4167</v>
      </c>
    </row>
    <row r="769" spans="1:16" s="17" customFormat="1" ht="135" x14ac:dyDescent="0.25">
      <c r="A769" s="26" t="s">
        <v>4026</v>
      </c>
      <c r="B769" s="17" t="s">
        <v>268</v>
      </c>
      <c r="C769" s="17" t="s">
        <v>491</v>
      </c>
      <c r="D769" s="20" t="s">
        <v>2866</v>
      </c>
      <c r="E769" s="20" t="s">
        <v>37</v>
      </c>
      <c r="F769" s="20" t="s">
        <v>169</v>
      </c>
      <c r="G769" s="17" t="s">
        <v>3199</v>
      </c>
      <c r="H769" s="17">
        <v>2012</v>
      </c>
      <c r="I769" s="17" t="s">
        <v>4016</v>
      </c>
      <c r="J769" s="20" t="s">
        <v>4020</v>
      </c>
      <c r="K769" s="20" t="s">
        <v>4029</v>
      </c>
      <c r="L769" s="17" t="s">
        <v>2871</v>
      </c>
      <c r="M769" s="22">
        <v>44809</v>
      </c>
      <c r="N769" s="22">
        <v>44809</v>
      </c>
      <c r="P769" s="20" t="s">
        <v>4167</v>
      </c>
    </row>
    <row r="770" spans="1:16" s="17" customFormat="1" ht="135" x14ac:dyDescent="0.25">
      <c r="A770" s="26" t="s">
        <v>4027</v>
      </c>
      <c r="B770" s="17" t="s">
        <v>268</v>
      </c>
      <c r="C770" s="17" t="s">
        <v>491</v>
      </c>
      <c r="D770" s="20" t="s">
        <v>2866</v>
      </c>
      <c r="E770" s="20" t="s">
        <v>37</v>
      </c>
      <c r="F770" s="20" t="s">
        <v>169</v>
      </c>
      <c r="G770" s="17" t="s">
        <v>3199</v>
      </c>
      <c r="H770" s="17">
        <v>2012</v>
      </c>
      <c r="I770" s="17" t="s">
        <v>4017</v>
      </c>
      <c r="J770" s="20" t="s">
        <v>4021</v>
      </c>
      <c r="K770" s="20" t="s">
        <v>4030</v>
      </c>
      <c r="L770" s="17" t="s">
        <v>2871</v>
      </c>
      <c r="M770" s="22">
        <v>44805</v>
      </c>
      <c r="N770" s="22">
        <v>44805</v>
      </c>
      <c r="P770" s="20" t="s">
        <v>4167</v>
      </c>
    </row>
    <row r="771" spans="1:16" s="17" customFormat="1" ht="81" x14ac:dyDescent="0.25">
      <c r="A771" s="26" t="s">
        <v>4043</v>
      </c>
      <c r="B771" s="17" t="s">
        <v>268</v>
      </c>
      <c r="C771" s="17" t="s">
        <v>491</v>
      </c>
      <c r="D771" s="20" t="s">
        <v>2866</v>
      </c>
      <c r="E771" s="20" t="s">
        <v>37</v>
      </c>
      <c r="F771" s="20" t="s">
        <v>169</v>
      </c>
      <c r="G771" s="17" t="s">
        <v>3199</v>
      </c>
      <c r="H771" s="17">
        <v>2013</v>
      </c>
      <c r="I771" s="17" t="s">
        <v>4031</v>
      </c>
      <c r="J771" s="20" t="s">
        <v>4035</v>
      </c>
      <c r="K771" s="17" t="s">
        <v>4036</v>
      </c>
      <c r="L771" s="17" t="s">
        <v>2871</v>
      </c>
      <c r="M771" s="22">
        <v>44817</v>
      </c>
      <c r="N771" s="22">
        <v>44817</v>
      </c>
      <c r="P771" s="20" t="s">
        <v>4167</v>
      </c>
    </row>
    <row r="772" spans="1:16" s="17" customFormat="1" ht="135" x14ac:dyDescent="0.25">
      <c r="A772" s="26" t="s">
        <v>4044</v>
      </c>
      <c r="B772" s="17" t="s">
        <v>268</v>
      </c>
      <c r="C772" s="17" t="s">
        <v>491</v>
      </c>
      <c r="D772" s="20" t="s">
        <v>2866</v>
      </c>
      <c r="E772" s="20" t="s">
        <v>37</v>
      </c>
      <c r="F772" s="20" t="s">
        <v>169</v>
      </c>
      <c r="G772" s="17" t="s">
        <v>3199</v>
      </c>
      <c r="H772" s="17">
        <v>2013</v>
      </c>
      <c r="I772" s="17" t="s">
        <v>4032</v>
      </c>
      <c r="J772" s="20" t="s">
        <v>4037</v>
      </c>
      <c r="K772" s="20" t="s">
        <v>4040</v>
      </c>
      <c r="L772" s="17" t="s">
        <v>2871</v>
      </c>
      <c r="M772" s="22">
        <v>44817</v>
      </c>
      <c r="N772" s="22">
        <v>44817</v>
      </c>
      <c r="P772" s="20" t="s">
        <v>4167</v>
      </c>
    </row>
    <row r="773" spans="1:16" s="17" customFormat="1" ht="135" x14ac:dyDescent="0.25">
      <c r="A773" s="26" t="s">
        <v>4045</v>
      </c>
      <c r="B773" s="17" t="s">
        <v>268</v>
      </c>
      <c r="C773" s="17" t="s">
        <v>491</v>
      </c>
      <c r="D773" s="20" t="s">
        <v>2866</v>
      </c>
      <c r="E773" s="20" t="s">
        <v>37</v>
      </c>
      <c r="F773" s="20" t="s">
        <v>169</v>
      </c>
      <c r="G773" s="17" t="s">
        <v>3199</v>
      </c>
      <c r="H773" s="17">
        <v>2013</v>
      </c>
      <c r="I773" s="17" t="s">
        <v>4033</v>
      </c>
      <c r="J773" s="20" t="s">
        <v>4038</v>
      </c>
      <c r="K773" s="20" t="s">
        <v>4041</v>
      </c>
      <c r="L773" s="17" t="s">
        <v>2871</v>
      </c>
      <c r="M773" s="22">
        <v>44817</v>
      </c>
      <c r="N773" s="22">
        <v>44817</v>
      </c>
      <c r="P773" s="20" t="s">
        <v>4167</v>
      </c>
    </row>
    <row r="774" spans="1:16" s="17" customFormat="1" ht="135" x14ac:dyDescent="0.25">
      <c r="A774" s="26" t="s">
        <v>4046</v>
      </c>
      <c r="B774" s="17" t="s">
        <v>268</v>
      </c>
      <c r="C774" s="17" t="s">
        <v>491</v>
      </c>
      <c r="D774" s="20" t="s">
        <v>2866</v>
      </c>
      <c r="E774" s="20" t="s">
        <v>37</v>
      </c>
      <c r="F774" s="20" t="s">
        <v>169</v>
      </c>
      <c r="G774" s="17" t="s">
        <v>3199</v>
      </c>
      <c r="H774" s="17">
        <v>2013</v>
      </c>
      <c r="I774" s="17" t="s">
        <v>4034</v>
      </c>
      <c r="J774" s="20" t="s">
        <v>4039</v>
      </c>
      <c r="K774" s="20" t="s">
        <v>4042</v>
      </c>
      <c r="L774" s="17" t="s">
        <v>2871</v>
      </c>
      <c r="M774" s="22">
        <v>44817</v>
      </c>
      <c r="N774" s="22">
        <v>44817</v>
      </c>
      <c r="P774" s="20" t="s">
        <v>4167</v>
      </c>
    </row>
    <row r="775" spans="1:16" s="17" customFormat="1" ht="81" x14ac:dyDescent="0.25">
      <c r="A775" s="26" t="s">
        <v>4049</v>
      </c>
      <c r="B775" s="17" t="s">
        <v>268</v>
      </c>
      <c r="C775" s="17" t="s">
        <v>491</v>
      </c>
      <c r="D775" s="20" t="s">
        <v>2866</v>
      </c>
      <c r="E775" s="20" t="s">
        <v>37</v>
      </c>
      <c r="F775" s="20" t="s">
        <v>169</v>
      </c>
      <c r="G775" s="17" t="s">
        <v>3199</v>
      </c>
      <c r="H775" s="17">
        <v>2008</v>
      </c>
      <c r="I775" s="17" t="s">
        <v>4047</v>
      </c>
      <c r="J775" s="20" t="s">
        <v>4048</v>
      </c>
      <c r="K775" s="17" t="s">
        <v>4070</v>
      </c>
      <c r="L775" s="17" t="s">
        <v>2871</v>
      </c>
      <c r="M775" s="22">
        <v>44806</v>
      </c>
      <c r="N775" s="22">
        <v>44806</v>
      </c>
      <c r="P775" s="20" t="s">
        <v>4167</v>
      </c>
    </row>
    <row r="776" spans="1:16" s="17" customFormat="1" ht="135" x14ac:dyDescent="0.25">
      <c r="A776" s="26" t="s">
        <v>4060</v>
      </c>
      <c r="B776" s="17" t="s">
        <v>268</v>
      </c>
      <c r="C776" s="17" t="s">
        <v>491</v>
      </c>
      <c r="D776" s="20" t="s">
        <v>2866</v>
      </c>
      <c r="E776" s="20" t="s">
        <v>37</v>
      </c>
      <c r="F776" s="20" t="s">
        <v>169</v>
      </c>
      <c r="G776" s="17" t="s">
        <v>3199</v>
      </c>
      <c r="H776" s="17">
        <v>2008</v>
      </c>
      <c r="I776" s="17" t="s">
        <v>4050</v>
      </c>
      <c r="J776" s="20" t="s">
        <v>4055</v>
      </c>
      <c r="K776" s="20" t="s">
        <v>4065</v>
      </c>
      <c r="L776" s="17" t="s">
        <v>2871</v>
      </c>
      <c r="M776" s="22">
        <v>44806</v>
      </c>
      <c r="N776" s="22">
        <v>44806</v>
      </c>
      <c r="P776" s="20" t="s">
        <v>4167</v>
      </c>
    </row>
    <row r="777" spans="1:16" s="17" customFormat="1" ht="135" x14ac:dyDescent="0.25">
      <c r="A777" s="26" t="s">
        <v>4061</v>
      </c>
      <c r="B777" s="17" t="s">
        <v>268</v>
      </c>
      <c r="C777" s="17" t="s">
        <v>491</v>
      </c>
      <c r="D777" s="20" t="s">
        <v>2866</v>
      </c>
      <c r="E777" s="20" t="s">
        <v>37</v>
      </c>
      <c r="F777" s="20" t="s">
        <v>169</v>
      </c>
      <c r="G777" s="17" t="s">
        <v>3199</v>
      </c>
      <c r="H777" s="17">
        <v>2008</v>
      </c>
      <c r="I777" s="17" t="s">
        <v>4051</v>
      </c>
      <c r="J777" s="20" t="s">
        <v>4056</v>
      </c>
      <c r="K777" s="20" t="s">
        <v>4066</v>
      </c>
      <c r="L777" s="17" t="s">
        <v>2871</v>
      </c>
      <c r="M777" s="22">
        <v>44806</v>
      </c>
      <c r="N777" s="22">
        <v>44806</v>
      </c>
      <c r="P777" s="20" t="s">
        <v>4167</v>
      </c>
    </row>
    <row r="778" spans="1:16" s="17" customFormat="1" ht="135" x14ac:dyDescent="0.25">
      <c r="A778" s="26" t="s">
        <v>4062</v>
      </c>
      <c r="B778" s="17" t="s">
        <v>268</v>
      </c>
      <c r="C778" s="17" t="s">
        <v>491</v>
      </c>
      <c r="D778" s="20" t="s">
        <v>2866</v>
      </c>
      <c r="E778" s="20" t="s">
        <v>37</v>
      </c>
      <c r="F778" s="20" t="s">
        <v>169</v>
      </c>
      <c r="G778" s="17" t="s">
        <v>3199</v>
      </c>
      <c r="H778" s="17">
        <v>2008</v>
      </c>
      <c r="I778" s="17" t="s">
        <v>4052</v>
      </c>
      <c r="J778" s="20" t="s">
        <v>4057</v>
      </c>
      <c r="K778" s="20" t="s">
        <v>4067</v>
      </c>
      <c r="L778" s="17" t="s">
        <v>2871</v>
      </c>
      <c r="M778" s="22">
        <v>44806</v>
      </c>
      <c r="N778" s="22">
        <v>44806</v>
      </c>
      <c r="P778" s="20" t="s">
        <v>4167</v>
      </c>
    </row>
    <row r="779" spans="1:16" s="17" customFormat="1" ht="135" x14ac:dyDescent="0.25">
      <c r="A779" s="26" t="s">
        <v>4063</v>
      </c>
      <c r="B779" s="17" t="s">
        <v>268</v>
      </c>
      <c r="C779" s="17" t="s">
        <v>491</v>
      </c>
      <c r="D779" s="20" t="s">
        <v>2866</v>
      </c>
      <c r="E779" s="20" t="s">
        <v>37</v>
      </c>
      <c r="F779" s="20" t="s">
        <v>169</v>
      </c>
      <c r="G779" s="17" t="s">
        <v>3199</v>
      </c>
      <c r="H779" s="17">
        <v>2008</v>
      </c>
      <c r="I779" s="17" t="s">
        <v>4053</v>
      </c>
      <c r="J779" s="20" t="s">
        <v>4058</v>
      </c>
      <c r="K779" s="20" t="s">
        <v>4068</v>
      </c>
      <c r="L779" s="17" t="s">
        <v>2871</v>
      </c>
      <c r="M779" s="22">
        <v>44806</v>
      </c>
      <c r="N779" s="22">
        <v>44806</v>
      </c>
      <c r="P779" s="20" t="s">
        <v>4167</v>
      </c>
    </row>
    <row r="780" spans="1:16" s="17" customFormat="1" ht="135" x14ac:dyDescent="0.25">
      <c r="A780" s="26" t="s">
        <v>4064</v>
      </c>
      <c r="B780" s="17" t="s">
        <v>268</v>
      </c>
      <c r="C780" s="17" t="s">
        <v>491</v>
      </c>
      <c r="D780" s="20" t="s">
        <v>2866</v>
      </c>
      <c r="E780" s="20" t="s">
        <v>37</v>
      </c>
      <c r="F780" s="20" t="s">
        <v>169</v>
      </c>
      <c r="G780" s="17" t="s">
        <v>3199</v>
      </c>
      <c r="H780" s="17">
        <v>2008</v>
      </c>
      <c r="I780" s="17" t="s">
        <v>4054</v>
      </c>
      <c r="J780" s="20" t="s">
        <v>4059</v>
      </c>
      <c r="K780" s="20" t="s">
        <v>4069</v>
      </c>
      <c r="L780" s="17" t="s">
        <v>2871</v>
      </c>
      <c r="M780" s="22">
        <v>44806</v>
      </c>
      <c r="N780" s="22">
        <v>44806</v>
      </c>
      <c r="P780" s="20" t="s">
        <v>4167</v>
      </c>
    </row>
    <row r="781" spans="1:16" s="17" customFormat="1" ht="135" x14ac:dyDescent="0.25">
      <c r="A781" s="26" t="s">
        <v>4090</v>
      </c>
      <c r="B781" s="17" t="s">
        <v>268</v>
      </c>
      <c r="C781" s="17" t="s">
        <v>491</v>
      </c>
      <c r="D781" s="20" t="s">
        <v>2866</v>
      </c>
      <c r="E781" s="20" t="s">
        <v>37</v>
      </c>
      <c r="F781" s="20" t="s">
        <v>169</v>
      </c>
      <c r="G781" s="17" t="s">
        <v>3199</v>
      </c>
      <c r="H781" s="17">
        <v>2008</v>
      </c>
      <c r="I781" s="17" t="s">
        <v>4072</v>
      </c>
      <c r="J781" s="20" t="s">
        <v>4071</v>
      </c>
      <c r="K781" s="20" t="s">
        <v>4092</v>
      </c>
      <c r="L781" s="17" t="s">
        <v>2871</v>
      </c>
      <c r="M781" s="22">
        <v>44818</v>
      </c>
      <c r="N781" s="22">
        <v>44818</v>
      </c>
      <c r="P781" s="20" t="s">
        <v>4167</v>
      </c>
    </row>
    <row r="782" spans="1:16" s="17" customFormat="1" ht="135" x14ac:dyDescent="0.25">
      <c r="A782" s="26" t="s">
        <v>4089</v>
      </c>
      <c r="B782" s="17" t="s">
        <v>268</v>
      </c>
      <c r="C782" s="17" t="s">
        <v>491</v>
      </c>
      <c r="D782" s="20" t="s">
        <v>2866</v>
      </c>
      <c r="E782" s="20" t="s">
        <v>37</v>
      </c>
      <c r="F782" s="20" t="s">
        <v>169</v>
      </c>
      <c r="G782" s="17" t="s">
        <v>3199</v>
      </c>
      <c r="H782" s="17">
        <v>2008</v>
      </c>
      <c r="I782" s="17" t="s">
        <v>4073</v>
      </c>
      <c r="J782" s="20" t="s">
        <v>4079</v>
      </c>
      <c r="K782" s="20" t="s">
        <v>4093</v>
      </c>
      <c r="L782" s="17" t="s">
        <v>2871</v>
      </c>
      <c r="M782" s="22">
        <v>44818</v>
      </c>
      <c r="N782" s="22">
        <v>44818</v>
      </c>
      <c r="P782" s="20" t="s">
        <v>4167</v>
      </c>
    </row>
    <row r="783" spans="1:16" s="17" customFormat="1" ht="135" x14ac:dyDescent="0.25">
      <c r="A783" s="26" t="s">
        <v>4088</v>
      </c>
      <c r="B783" s="17" t="s">
        <v>268</v>
      </c>
      <c r="C783" s="17" t="s">
        <v>491</v>
      </c>
      <c r="D783" s="20" t="s">
        <v>2866</v>
      </c>
      <c r="E783" s="20" t="s">
        <v>37</v>
      </c>
      <c r="F783" s="20" t="s">
        <v>169</v>
      </c>
      <c r="G783" s="17" t="s">
        <v>3199</v>
      </c>
      <c r="H783" s="17">
        <v>2008</v>
      </c>
      <c r="I783" s="17" t="s">
        <v>4074</v>
      </c>
      <c r="J783" s="20" t="s">
        <v>4080</v>
      </c>
      <c r="K783" s="20" t="s">
        <v>4094</v>
      </c>
      <c r="L783" s="17" t="s">
        <v>2871</v>
      </c>
      <c r="M783" s="22">
        <v>44818</v>
      </c>
      <c r="N783" s="22">
        <v>44818</v>
      </c>
      <c r="P783" s="20" t="s">
        <v>4167</v>
      </c>
    </row>
    <row r="784" spans="1:16" s="17" customFormat="1" ht="135" x14ac:dyDescent="0.25">
      <c r="A784" s="26" t="s">
        <v>4087</v>
      </c>
      <c r="B784" s="17" t="s">
        <v>268</v>
      </c>
      <c r="C784" s="17" t="s">
        <v>491</v>
      </c>
      <c r="D784" s="20" t="s">
        <v>2866</v>
      </c>
      <c r="E784" s="20" t="s">
        <v>37</v>
      </c>
      <c r="F784" s="20" t="s">
        <v>169</v>
      </c>
      <c r="G784" s="17" t="s">
        <v>3199</v>
      </c>
      <c r="H784" s="17">
        <v>2008</v>
      </c>
      <c r="I784" s="17" t="s">
        <v>4075</v>
      </c>
      <c r="J784" s="20" t="s">
        <v>4081</v>
      </c>
      <c r="K784" s="20" t="s">
        <v>4095</v>
      </c>
      <c r="L784" s="17" t="s">
        <v>2871</v>
      </c>
      <c r="M784" s="22">
        <v>44818</v>
      </c>
      <c r="N784" s="22">
        <v>44818</v>
      </c>
      <c r="P784" s="20" t="s">
        <v>4167</v>
      </c>
    </row>
    <row r="785" spans="1:16" s="17" customFormat="1" ht="135" x14ac:dyDescent="0.25">
      <c r="A785" s="26" t="s">
        <v>4086</v>
      </c>
      <c r="B785" s="17" t="s">
        <v>268</v>
      </c>
      <c r="C785" s="17" t="s">
        <v>491</v>
      </c>
      <c r="D785" s="20" t="s">
        <v>2866</v>
      </c>
      <c r="E785" s="20" t="s">
        <v>37</v>
      </c>
      <c r="F785" s="20" t="s">
        <v>169</v>
      </c>
      <c r="G785" s="17" t="s">
        <v>3199</v>
      </c>
      <c r="H785" s="17">
        <v>2008</v>
      </c>
      <c r="I785" s="17" t="s">
        <v>4076</v>
      </c>
      <c r="J785" s="20" t="s">
        <v>4082</v>
      </c>
      <c r="K785" s="20" t="s">
        <v>4096</v>
      </c>
      <c r="L785" s="17" t="s">
        <v>2871</v>
      </c>
      <c r="M785" s="22">
        <v>44818</v>
      </c>
      <c r="N785" s="22">
        <v>44818</v>
      </c>
      <c r="P785" s="20" t="s">
        <v>4167</v>
      </c>
    </row>
    <row r="786" spans="1:16" s="17" customFormat="1" ht="135" x14ac:dyDescent="0.25">
      <c r="A786" s="26" t="s">
        <v>4085</v>
      </c>
      <c r="B786" s="17" t="s">
        <v>268</v>
      </c>
      <c r="C786" s="17" t="s">
        <v>491</v>
      </c>
      <c r="D786" s="20" t="s">
        <v>2866</v>
      </c>
      <c r="E786" s="20" t="s">
        <v>37</v>
      </c>
      <c r="F786" s="20" t="s">
        <v>169</v>
      </c>
      <c r="G786" s="17" t="s">
        <v>3199</v>
      </c>
      <c r="H786" s="17">
        <v>2008</v>
      </c>
      <c r="I786" s="17" t="s">
        <v>4077</v>
      </c>
      <c r="J786" s="20" t="s">
        <v>4083</v>
      </c>
      <c r="K786" s="20" t="s">
        <v>4097</v>
      </c>
      <c r="L786" s="17" t="s">
        <v>2871</v>
      </c>
      <c r="M786" s="22">
        <v>44818</v>
      </c>
      <c r="N786" s="22">
        <v>44818</v>
      </c>
      <c r="P786" s="20" t="s">
        <v>4167</v>
      </c>
    </row>
    <row r="787" spans="1:16" s="17" customFormat="1" ht="135" x14ac:dyDescent="0.25">
      <c r="A787" s="26" t="s">
        <v>4091</v>
      </c>
      <c r="B787" s="17" t="s">
        <v>268</v>
      </c>
      <c r="C787" s="17" t="s">
        <v>491</v>
      </c>
      <c r="D787" s="20" t="s">
        <v>2866</v>
      </c>
      <c r="E787" s="20" t="s">
        <v>37</v>
      </c>
      <c r="F787" s="20" t="s">
        <v>169</v>
      </c>
      <c r="G787" s="17" t="s">
        <v>3199</v>
      </c>
      <c r="H787" s="17">
        <v>2008</v>
      </c>
      <c r="I787" s="17" t="s">
        <v>4078</v>
      </c>
      <c r="J787" s="20" t="s">
        <v>4084</v>
      </c>
      <c r="K787" s="20" t="s">
        <v>4098</v>
      </c>
      <c r="L787" s="17" t="s">
        <v>2871</v>
      </c>
      <c r="M787" s="22">
        <v>44818</v>
      </c>
      <c r="N787" s="22">
        <v>44818</v>
      </c>
      <c r="P787" s="20" t="s">
        <v>4167</v>
      </c>
    </row>
    <row r="788" spans="1:16" s="17" customFormat="1" ht="81" x14ac:dyDescent="0.25">
      <c r="A788" s="26" t="s">
        <v>4110</v>
      </c>
      <c r="B788" s="17" t="s">
        <v>268</v>
      </c>
      <c r="C788" s="17" t="s">
        <v>491</v>
      </c>
      <c r="D788" s="20" t="s">
        <v>2866</v>
      </c>
      <c r="E788" s="20" t="s">
        <v>37</v>
      </c>
      <c r="F788" s="20" t="s">
        <v>169</v>
      </c>
      <c r="G788" s="17" t="s">
        <v>3199</v>
      </c>
      <c r="H788" s="17">
        <v>2008</v>
      </c>
      <c r="I788" s="17" t="s">
        <v>4099</v>
      </c>
      <c r="J788" s="20" t="s">
        <v>4100</v>
      </c>
      <c r="K788" s="17" t="s">
        <v>4101</v>
      </c>
      <c r="L788" s="17" t="s">
        <v>2871</v>
      </c>
      <c r="M788" s="22">
        <v>44820</v>
      </c>
      <c r="N788" s="22">
        <v>44820</v>
      </c>
      <c r="P788" s="20" t="s">
        <v>4167</v>
      </c>
    </row>
    <row r="789" spans="1:16" s="17" customFormat="1" ht="135" x14ac:dyDescent="0.25">
      <c r="A789" s="26" t="s">
        <v>4111</v>
      </c>
      <c r="B789" s="17" t="s">
        <v>268</v>
      </c>
      <c r="C789" s="17" t="s">
        <v>491</v>
      </c>
      <c r="D789" s="20" t="s">
        <v>2866</v>
      </c>
      <c r="E789" s="20" t="s">
        <v>37</v>
      </c>
      <c r="F789" s="20" t="s">
        <v>169</v>
      </c>
      <c r="G789" s="17" t="s">
        <v>3199</v>
      </c>
      <c r="H789" s="17">
        <v>2008</v>
      </c>
      <c r="I789" s="17" t="s">
        <v>4102</v>
      </c>
      <c r="J789" s="20" t="s">
        <v>4106</v>
      </c>
      <c r="K789" s="20" t="s">
        <v>4115</v>
      </c>
      <c r="L789" s="17" t="s">
        <v>2871</v>
      </c>
      <c r="M789" s="22">
        <v>44820</v>
      </c>
      <c r="N789" s="22">
        <v>44820</v>
      </c>
      <c r="P789" s="20" t="s">
        <v>4167</v>
      </c>
    </row>
    <row r="790" spans="1:16" s="17" customFormat="1" ht="135" x14ac:dyDescent="0.25">
      <c r="A790" s="26" t="s">
        <v>4112</v>
      </c>
      <c r="B790" s="17" t="s">
        <v>268</v>
      </c>
      <c r="C790" s="17" t="s">
        <v>491</v>
      </c>
      <c r="D790" s="20" t="s">
        <v>2866</v>
      </c>
      <c r="E790" s="20" t="s">
        <v>37</v>
      </c>
      <c r="F790" s="20" t="s">
        <v>169</v>
      </c>
      <c r="G790" s="17" t="s">
        <v>3199</v>
      </c>
      <c r="H790" s="17">
        <v>2008</v>
      </c>
      <c r="I790" s="17" t="s">
        <v>4103</v>
      </c>
      <c r="J790" s="20" t="s">
        <v>4107</v>
      </c>
      <c r="K790" s="20" t="s">
        <v>4116</v>
      </c>
      <c r="L790" s="17" t="s">
        <v>2871</v>
      </c>
      <c r="M790" s="22">
        <v>44820</v>
      </c>
      <c r="N790" s="22">
        <v>44820</v>
      </c>
      <c r="P790" s="20" t="s">
        <v>4167</v>
      </c>
    </row>
    <row r="791" spans="1:16" s="17" customFormat="1" ht="135" x14ac:dyDescent="0.25">
      <c r="A791" s="26" t="s">
        <v>4113</v>
      </c>
      <c r="B791" s="17" t="s">
        <v>268</v>
      </c>
      <c r="C791" s="17" t="s">
        <v>491</v>
      </c>
      <c r="D791" s="20" t="s">
        <v>2866</v>
      </c>
      <c r="E791" s="20" t="s">
        <v>37</v>
      </c>
      <c r="F791" s="20" t="s">
        <v>169</v>
      </c>
      <c r="G791" s="17" t="s">
        <v>3199</v>
      </c>
      <c r="H791" s="17">
        <v>2008</v>
      </c>
      <c r="I791" s="17" t="s">
        <v>4104</v>
      </c>
      <c r="J791" s="20" t="s">
        <v>4108</v>
      </c>
      <c r="K791" s="20" t="s">
        <v>4117</v>
      </c>
      <c r="L791" s="17" t="s">
        <v>2871</v>
      </c>
      <c r="M791" s="22">
        <v>44820</v>
      </c>
      <c r="N791" s="22">
        <v>44820</v>
      </c>
      <c r="P791" s="20" t="s">
        <v>4167</v>
      </c>
    </row>
    <row r="792" spans="1:16" s="17" customFormat="1" ht="135" x14ac:dyDescent="0.25">
      <c r="A792" s="26" t="s">
        <v>4114</v>
      </c>
      <c r="B792" s="17" t="s">
        <v>268</v>
      </c>
      <c r="C792" s="17" t="s">
        <v>491</v>
      </c>
      <c r="D792" s="20" t="s">
        <v>2866</v>
      </c>
      <c r="E792" s="20" t="s">
        <v>37</v>
      </c>
      <c r="F792" s="20" t="s">
        <v>169</v>
      </c>
      <c r="G792" s="17" t="s">
        <v>3199</v>
      </c>
      <c r="H792" s="17">
        <v>2008</v>
      </c>
      <c r="I792" s="17" t="s">
        <v>4105</v>
      </c>
      <c r="J792" s="20" t="s">
        <v>4109</v>
      </c>
      <c r="K792" s="20" t="s">
        <v>4118</v>
      </c>
      <c r="L792" s="17" t="s">
        <v>2871</v>
      </c>
      <c r="M792" s="22">
        <v>44820</v>
      </c>
      <c r="N792" s="22">
        <v>44820</v>
      </c>
      <c r="P792" s="20" t="s">
        <v>4167</v>
      </c>
    </row>
    <row r="793" spans="1:16" s="17" customFormat="1" ht="135" x14ac:dyDescent="0.25">
      <c r="A793" s="26" t="s">
        <v>4125</v>
      </c>
      <c r="B793" s="17" t="s">
        <v>268</v>
      </c>
      <c r="C793" s="17" t="s">
        <v>491</v>
      </c>
      <c r="D793" s="20" t="s">
        <v>2866</v>
      </c>
      <c r="E793" s="20" t="s">
        <v>37</v>
      </c>
      <c r="F793" s="20" t="s">
        <v>169</v>
      </c>
      <c r="G793" s="17" t="s">
        <v>3199</v>
      </c>
      <c r="H793" s="17">
        <v>2009</v>
      </c>
      <c r="I793" s="17" t="s">
        <v>4119</v>
      </c>
      <c r="J793" s="20" t="s">
        <v>4120</v>
      </c>
      <c r="K793" s="20" t="s">
        <v>4128</v>
      </c>
      <c r="L793" s="17" t="s">
        <v>2871</v>
      </c>
      <c r="M793" s="22">
        <v>44819</v>
      </c>
      <c r="N793" s="22">
        <v>44819</v>
      </c>
      <c r="P793" s="20" t="s">
        <v>4167</v>
      </c>
    </row>
    <row r="794" spans="1:16" s="17" customFormat="1" ht="135" x14ac:dyDescent="0.25">
      <c r="A794" s="26" t="s">
        <v>4126</v>
      </c>
      <c r="B794" s="17" t="s">
        <v>268</v>
      </c>
      <c r="C794" s="17" t="s">
        <v>491</v>
      </c>
      <c r="D794" s="20" t="s">
        <v>2866</v>
      </c>
      <c r="E794" s="20" t="s">
        <v>37</v>
      </c>
      <c r="F794" s="20" t="s">
        <v>169</v>
      </c>
      <c r="G794" s="17" t="s">
        <v>3199</v>
      </c>
      <c r="H794" s="17">
        <v>2009</v>
      </c>
      <c r="I794" s="17" t="s">
        <v>4121</v>
      </c>
      <c r="J794" s="20" t="s">
        <v>4123</v>
      </c>
      <c r="K794" s="20" t="s">
        <v>4129</v>
      </c>
      <c r="L794" s="17" t="s">
        <v>2871</v>
      </c>
      <c r="M794" s="22">
        <v>44819</v>
      </c>
      <c r="N794" s="22">
        <v>44819</v>
      </c>
      <c r="P794" s="20" t="s">
        <v>4167</v>
      </c>
    </row>
    <row r="795" spans="1:16" s="17" customFormat="1" ht="135" x14ac:dyDescent="0.25">
      <c r="A795" s="26" t="s">
        <v>4127</v>
      </c>
      <c r="B795" s="17" t="s">
        <v>268</v>
      </c>
      <c r="C795" s="17" t="s">
        <v>491</v>
      </c>
      <c r="D795" s="20" t="s">
        <v>2866</v>
      </c>
      <c r="E795" s="20" t="s">
        <v>37</v>
      </c>
      <c r="F795" s="20" t="s">
        <v>169</v>
      </c>
      <c r="G795" s="17" t="s">
        <v>3199</v>
      </c>
      <c r="H795" s="17">
        <v>2009</v>
      </c>
      <c r="I795" s="17" t="s">
        <v>4122</v>
      </c>
      <c r="J795" s="20" t="s">
        <v>4124</v>
      </c>
      <c r="K795" s="20" t="s">
        <v>4130</v>
      </c>
      <c r="L795" s="17" t="s">
        <v>2871</v>
      </c>
      <c r="M795" s="22">
        <v>44819</v>
      </c>
      <c r="N795" s="22">
        <v>44819</v>
      </c>
      <c r="P795" s="20" t="s">
        <v>4167</v>
      </c>
    </row>
    <row r="796" spans="1:16" s="17" customFormat="1" ht="135" x14ac:dyDescent="0.25">
      <c r="A796" s="26" t="s">
        <v>4131</v>
      </c>
      <c r="B796" s="17" t="s">
        <v>268</v>
      </c>
      <c r="C796" s="17" t="s">
        <v>491</v>
      </c>
      <c r="D796" s="20" t="s">
        <v>2866</v>
      </c>
      <c r="E796" s="20" t="s">
        <v>37</v>
      </c>
      <c r="F796" s="20" t="s">
        <v>169</v>
      </c>
      <c r="G796" s="17" t="s">
        <v>3199</v>
      </c>
      <c r="H796" s="17">
        <v>2009</v>
      </c>
      <c r="I796" s="17" t="s">
        <v>4132</v>
      </c>
      <c r="J796" s="20" t="s">
        <v>4133</v>
      </c>
      <c r="K796" s="20" t="s">
        <v>4134</v>
      </c>
      <c r="L796" s="17" t="s">
        <v>2871</v>
      </c>
      <c r="M796" s="22">
        <v>44819</v>
      </c>
      <c r="N796" s="22">
        <v>44819</v>
      </c>
      <c r="P796" s="20" t="s">
        <v>4167</v>
      </c>
    </row>
    <row r="797" spans="1:16" s="17" customFormat="1" ht="135" x14ac:dyDescent="0.25">
      <c r="A797" s="26" t="s">
        <v>4145</v>
      </c>
      <c r="B797" s="17" t="s">
        <v>268</v>
      </c>
      <c r="C797" s="17" t="s">
        <v>491</v>
      </c>
      <c r="D797" s="20" t="s">
        <v>2866</v>
      </c>
      <c r="E797" s="20" t="s">
        <v>37</v>
      </c>
      <c r="F797" s="20" t="s">
        <v>169</v>
      </c>
      <c r="G797" s="17" t="s">
        <v>3199</v>
      </c>
      <c r="H797" s="17">
        <v>2010</v>
      </c>
      <c r="I797" s="17" t="s">
        <v>4135</v>
      </c>
      <c r="J797" s="20" t="s">
        <v>4136</v>
      </c>
      <c r="K797" s="20" t="s">
        <v>4150</v>
      </c>
      <c r="L797" s="17" t="s">
        <v>2871</v>
      </c>
      <c r="M797" s="22">
        <v>44819</v>
      </c>
      <c r="N797" s="22">
        <v>44819</v>
      </c>
      <c r="P797" s="20" t="s">
        <v>4167</v>
      </c>
    </row>
    <row r="798" spans="1:16" s="17" customFormat="1" ht="135" x14ac:dyDescent="0.25">
      <c r="A798" s="26" t="s">
        <v>4146</v>
      </c>
      <c r="B798" s="17" t="s">
        <v>268</v>
      </c>
      <c r="C798" s="17" t="s">
        <v>491</v>
      </c>
      <c r="D798" s="20" t="s">
        <v>2866</v>
      </c>
      <c r="E798" s="20" t="s">
        <v>37</v>
      </c>
      <c r="F798" s="20" t="s">
        <v>169</v>
      </c>
      <c r="G798" s="17" t="s">
        <v>3199</v>
      </c>
      <c r="H798" s="17">
        <v>2010</v>
      </c>
      <c r="I798" s="17" t="s">
        <v>4137</v>
      </c>
      <c r="J798" s="20" t="s">
        <v>4141</v>
      </c>
      <c r="K798" s="20" t="s">
        <v>4151</v>
      </c>
      <c r="L798" s="17" t="s">
        <v>2871</v>
      </c>
      <c r="M798" s="22">
        <v>44819</v>
      </c>
      <c r="N798" s="22">
        <v>44819</v>
      </c>
      <c r="P798" s="20" t="s">
        <v>4167</v>
      </c>
    </row>
    <row r="799" spans="1:16" s="17" customFormat="1" ht="135" x14ac:dyDescent="0.25">
      <c r="A799" s="26" t="s">
        <v>4147</v>
      </c>
      <c r="B799" s="17" t="s">
        <v>268</v>
      </c>
      <c r="C799" s="17" t="s">
        <v>491</v>
      </c>
      <c r="D799" s="20" t="s">
        <v>2866</v>
      </c>
      <c r="E799" s="20" t="s">
        <v>37</v>
      </c>
      <c r="F799" s="20" t="s">
        <v>169</v>
      </c>
      <c r="G799" s="17" t="s">
        <v>3199</v>
      </c>
      <c r="H799" s="17">
        <v>2010</v>
      </c>
      <c r="I799" s="17" t="s">
        <v>4138</v>
      </c>
      <c r="J799" s="20" t="s">
        <v>4142</v>
      </c>
      <c r="K799" s="20" t="s">
        <v>4152</v>
      </c>
      <c r="L799" s="17" t="s">
        <v>2871</v>
      </c>
      <c r="M799" s="22">
        <v>44819</v>
      </c>
      <c r="N799" s="22">
        <v>44819</v>
      </c>
      <c r="P799" s="20" t="s">
        <v>4167</v>
      </c>
    </row>
    <row r="800" spans="1:16" s="17" customFormat="1" ht="135" x14ac:dyDescent="0.25">
      <c r="A800" s="26" t="s">
        <v>4148</v>
      </c>
      <c r="B800" s="17" t="s">
        <v>268</v>
      </c>
      <c r="C800" s="17" t="s">
        <v>491</v>
      </c>
      <c r="D800" s="20" t="s">
        <v>2866</v>
      </c>
      <c r="E800" s="20" t="s">
        <v>37</v>
      </c>
      <c r="F800" s="20" t="s">
        <v>169</v>
      </c>
      <c r="G800" s="17" t="s">
        <v>3199</v>
      </c>
      <c r="H800" s="17">
        <v>2010</v>
      </c>
      <c r="I800" s="17" t="s">
        <v>4139</v>
      </c>
      <c r="J800" s="20" t="s">
        <v>4143</v>
      </c>
      <c r="K800" s="20" t="s">
        <v>4153</v>
      </c>
      <c r="L800" s="17" t="s">
        <v>2871</v>
      </c>
      <c r="M800" s="22">
        <v>44819</v>
      </c>
      <c r="N800" s="22">
        <v>44819</v>
      </c>
      <c r="P800" s="20" t="s">
        <v>4167</v>
      </c>
    </row>
    <row r="801" spans="1:16" s="17" customFormat="1" ht="135" x14ac:dyDescent="0.25">
      <c r="A801" s="26" t="s">
        <v>4149</v>
      </c>
      <c r="B801" s="17" t="s">
        <v>268</v>
      </c>
      <c r="C801" s="17" t="s">
        <v>491</v>
      </c>
      <c r="D801" s="20" t="s">
        <v>2866</v>
      </c>
      <c r="E801" s="20" t="s">
        <v>37</v>
      </c>
      <c r="F801" s="20" t="s">
        <v>169</v>
      </c>
      <c r="G801" s="17" t="s">
        <v>3199</v>
      </c>
      <c r="H801" s="17">
        <v>2010</v>
      </c>
      <c r="I801" s="17" t="s">
        <v>4140</v>
      </c>
      <c r="J801" s="20" t="s">
        <v>4144</v>
      </c>
      <c r="K801" s="20" t="s">
        <v>4154</v>
      </c>
      <c r="L801" s="17" t="s">
        <v>2871</v>
      </c>
      <c r="M801" s="22">
        <v>44819</v>
      </c>
      <c r="N801" s="22">
        <v>44819</v>
      </c>
      <c r="P801" s="20" t="s">
        <v>4167</v>
      </c>
    </row>
    <row r="802" spans="1:16" s="17" customFormat="1" ht="135" x14ac:dyDescent="0.25">
      <c r="A802" s="26" t="s">
        <v>4164</v>
      </c>
      <c r="B802" s="17" t="s">
        <v>268</v>
      </c>
      <c r="C802" s="17" t="s">
        <v>491</v>
      </c>
      <c r="D802" s="20" t="s">
        <v>2866</v>
      </c>
      <c r="E802" s="20" t="s">
        <v>37</v>
      </c>
      <c r="F802" s="20" t="s">
        <v>169</v>
      </c>
      <c r="G802" s="17" t="s">
        <v>3199</v>
      </c>
      <c r="H802" s="17">
        <v>2011</v>
      </c>
      <c r="I802" s="17" t="s">
        <v>4155</v>
      </c>
      <c r="J802" s="20" t="s">
        <v>4156</v>
      </c>
      <c r="K802" s="20" t="s">
        <v>4161</v>
      </c>
      <c r="L802" s="17" t="s">
        <v>2871</v>
      </c>
      <c r="M802" s="22">
        <v>44819</v>
      </c>
      <c r="N802" s="22">
        <v>44819</v>
      </c>
      <c r="P802" s="20" t="s">
        <v>4167</v>
      </c>
    </row>
    <row r="803" spans="1:16" s="17" customFormat="1" ht="135" x14ac:dyDescent="0.25">
      <c r="A803" s="26" t="s">
        <v>4165</v>
      </c>
      <c r="B803" s="17" t="s">
        <v>268</v>
      </c>
      <c r="C803" s="17" t="s">
        <v>491</v>
      </c>
      <c r="D803" s="20" t="s">
        <v>2866</v>
      </c>
      <c r="E803" s="20" t="s">
        <v>37</v>
      </c>
      <c r="F803" s="20" t="s">
        <v>169</v>
      </c>
      <c r="G803" s="17" t="s">
        <v>3199</v>
      </c>
      <c r="H803" s="17">
        <v>2011</v>
      </c>
      <c r="I803" s="17" t="s">
        <v>4157</v>
      </c>
      <c r="J803" s="20" t="s">
        <v>4159</v>
      </c>
      <c r="K803" s="20" t="s">
        <v>4162</v>
      </c>
      <c r="L803" s="17" t="s">
        <v>2871</v>
      </c>
      <c r="M803" s="22">
        <v>44819</v>
      </c>
      <c r="N803" s="22">
        <v>44819</v>
      </c>
      <c r="P803" s="20" t="s">
        <v>4167</v>
      </c>
    </row>
    <row r="804" spans="1:16" s="17" customFormat="1" ht="135" x14ac:dyDescent="0.25">
      <c r="A804" s="26" t="s">
        <v>4166</v>
      </c>
      <c r="B804" s="17" t="s">
        <v>268</v>
      </c>
      <c r="C804" s="17" t="s">
        <v>491</v>
      </c>
      <c r="D804" s="20" t="s">
        <v>2866</v>
      </c>
      <c r="E804" s="20" t="s">
        <v>37</v>
      </c>
      <c r="F804" s="20" t="s">
        <v>169</v>
      </c>
      <c r="G804" s="17" t="s">
        <v>3199</v>
      </c>
      <c r="H804" s="17">
        <v>2011</v>
      </c>
      <c r="I804" s="17" t="s">
        <v>4158</v>
      </c>
      <c r="J804" s="20" t="s">
        <v>4160</v>
      </c>
      <c r="K804" s="20" t="s">
        <v>4163</v>
      </c>
      <c r="L804" s="17" t="s">
        <v>2871</v>
      </c>
      <c r="M804" s="22">
        <v>44819</v>
      </c>
      <c r="N804" s="22">
        <v>44819</v>
      </c>
      <c r="P804" s="20" t="s">
        <v>4167</v>
      </c>
    </row>
    <row r="805" spans="1:16" s="20" customFormat="1" ht="27" x14ac:dyDescent="0.25">
      <c r="A805" s="38" t="s">
        <v>4168</v>
      </c>
      <c r="B805" s="20" t="s">
        <v>268</v>
      </c>
      <c r="C805" s="20" t="s">
        <v>491</v>
      </c>
      <c r="D805" s="20" t="s">
        <v>719</v>
      </c>
      <c r="E805" s="20" t="s">
        <v>3</v>
      </c>
      <c r="F805" s="20" t="s">
        <v>20</v>
      </c>
      <c r="G805" s="20" t="s">
        <v>3199</v>
      </c>
      <c r="H805" s="20">
        <v>2022</v>
      </c>
      <c r="I805" s="20" t="s">
        <v>4169</v>
      </c>
      <c r="J805" s="20" t="s">
        <v>4170</v>
      </c>
      <c r="K805" s="20" t="s">
        <v>7</v>
      </c>
      <c r="L805" s="20" t="s">
        <v>1168</v>
      </c>
      <c r="M805" s="37">
        <v>44763</v>
      </c>
      <c r="N805" s="37">
        <v>44763</v>
      </c>
    </row>
    <row r="806" spans="1:16" s="20" customFormat="1" ht="27" x14ac:dyDescent="0.25">
      <c r="A806" s="38" t="s">
        <v>4181</v>
      </c>
      <c r="B806" s="20" t="s">
        <v>268</v>
      </c>
      <c r="C806" s="20" t="s">
        <v>491</v>
      </c>
      <c r="D806" s="20" t="s">
        <v>719</v>
      </c>
      <c r="E806" s="20" t="s">
        <v>3</v>
      </c>
      <c r="F806" s="20" t="s">
        <v>20</v>
      </c>
      <c r="G806" s="20" t="s">
        <v>3199</v>
      </c>
      <c r="H806" s="20">
        <v>2022</v>
      </c>
      <c r="I806" s="20" t="s">
        <v>4171</v>
      </c>
      <c r="J806" s="20" t="s">
        <v>4176</v>
      </c>
      <c r="K806" s="20" t="s">
        <v>7</v>
      </c>
      <c r="L806" s="20" t="s">
        <v>1168</v>
      </c>
      <c r="M806" s="37">
        <v>44806</v>
      </c>
      <c r="N806" s="37">
        <v>44806</v>
      </c>
    </row>
    <row r="807" spans="1:16" s="20" customFormat="1" ht="27" x14ac:dyDescent="0.25">
      <c r="A807" s="38" t="s">
        <v>4182</v>
      </c>
      <c r="B807" s="20" t="s">
        <v>268</v>
      </c>
      <c r="C807" s="20" t="s">
        <v>491</v>
      </c>
      <c r="D807" s="20" t="s">
        <v>719</v>
      </c>
      <c r="E807" s="20" t="s">
        <v>3</v>
      </c>
      <c r="F807" s="20" t="s">
        <v>20</v>
      </c>
      <c r="G807" s="20" t="s">
        <v>3199</v>
      </c>
      <c r="H807" s="20">
        <v>2022</v>
      </c>
      <c r="I807" s="20" t="s">
        <v>4172</v>
      </c>
      <c r="J807" s="20" t="s">
        <v>4177</v>
      </c>
      <c r="K807" s="20" t="s">
        <v>7</v>
      </c>
      <c r="L807" s="20" t="s">
        <v>1168</v>
      </c>
      <c r="M807" s="37">
        <v>44820</v>
      </c>
      <c r="N807" s="37">
        <v>44820</v>
      </c>
    </row>
    <row r="808" spans="1:16" s="20" customFormat="1" ht="27" x14ac:dyDescent="0.25">
      <c r="A808" s="38" t="s">
        <v>4183</v>
      </c>
      <c r="B808" s="20" t="s">
        <v>268</v>
      </c>
      <c r="C808" s="20" t="s">
        <v>491</v>
      </c>
      <c r="D808" s="20" t="s">
        <v>719</v>
      </c>
      <c r="E808" s="20" t="s">
        <v>3</v>
      </c>
      <c r="F808" s="20" t="s">
        <v>20</v>
      </c>
      <c r="G808" s="20" t="s">
        <v>3199</v>
      </c>
      <c r="H808" s="20">
        <v>2022</v>
      </c>
      <c r="I808" s="20" t="s">
        <v>4173</v>
      </c>
      <c r="J808" s="24" t="s">
        <v>4178</v>
      </c>
      <c r="K808" s="20" t="s">
        <v>7</v>
      </c>
      <c r="L808" s="20" t="s">
        <v>1168</v>
      </c>
      <c r="M808" s="37">
        <v>44784</v>
      </c>
      <c r="N808" s="37">
        <v>44784</v>
      </c>
    </row>
    <row r="809" spans="1:16" s="20" customFormat="1" ht="27" x14ac:dyDescent="0.25">
      <c r="A809" s="38" t="s">
        <v>4184</v>
      </c>
      <c r="B809" s="20" t="s">
        <v>268</v>
      </c>
      <c r="C809" s="20" t="s">
        <v>491</v>
      </c>
      <c r="D809" s="20" t="s">
        <v>719</v>
      </c>
      <c r="E809" s="20" t="s">
        <v>3</v>
      </c>
      <c r="F809" s="20" t="s">
        <v>20</v>
      </c>
      <c r="G809" s="20" t="s">
        <v>3199</v>
      </c>
      <c r="H809" s="20">
        <v>2022</v>
      </c>
      <c r="I809" s="20" t="s">
        <v>4174</v>
      </c>
      <c r="J809" s="20" t="s">
        <v>4179</v>
      </c>
      <c r="K809" s="20" t="s">
        <v>7</v>
      </c>
      <c r="L809" s="20" t="s">
        <v>1168</v>
      </c>
      <c r="M809" s="37">
        <v>44775</v>
      </c>
      <c r="N809" s="37">
        <v>44775</v>
      </c>
    </row>
    <row r="810" spans="1:16" s="20" customFormat="1" ht="27" x14ac:dyDescent="0.25">
      <c r="A810" s="38" t="s">
        <v>4185</v>
      </c>
      <c r="B810" s="20" t="s">
        <v>268</v>
      </c>
      <c r="C810" s="20" t="s">
        <v>491</v>
      </c>
      <c r="D810" s="20" t="s">
        <v>719</v>
      </c>
      <c r="E810" s="20" t="s">
        <v>3</v>
      </c>
      <c r="F810" s="20" t="s">
        <v>20</v>
      </c>
      <c r="G810" s="20" t="s">
        <v>3199</v>
      </c>
      <c r="H810" s="20">
        <v>2022</v>
      </c>
      <c r="I810" s="20" t="s">
        <v>4175</v>
      </c>
      <c r="J810" s="20" t="s">
        <v>4180</v>
      </c>
      <c r="K810" s="20" t="s">
        <v>7</v>
      </c>
      <c r="L810" s="20" t="s">
        <v>1168</v>
      </c>
      <c r="M810" s="37">
        <v>44763</v>
      </c>
      <c r="N810" s="37">
        <v>44763</v>
      </c>
    </row>
    <row r="811" spans="1:16" s="20" customFormat="1" ht="27" x14ac:dyDescent="0.25">
      <c r="A811" s="38" t="s">
        <v>4204</v>
      </c>
      <c r="B811" s="20" t="s">
        <v>268</v>
      </c>
      <c r="C811" s="20" t="s">
        <v>491</v>
      </c>
      <c r="D811" s="20" t="s">
        <v>719</v>
      </c>
      <c r="E811" s="20" t="s">
        <v>3</v>
      </c>
      <c r="F811" s="20" t="s">
        <v>20</v>
      </c>
      <c r="G811" s="20" t="s">
        <v>3199</v>
      </c>
      <c r="H811" s="20">
        <v>2022</v>
      </c>
      <c r="I811" s="20" t="s">
        <v>4186</v>
      </c>
      <c r="J811" s="20" t="s">
        <v>4195</v>
      </c>
      <c r="K811" s="20" t="s">
        <v>7</v>
      </c>
      <c r="L811" s="20" t="s">
        <v>1168</v>
      </c>
      <c r="M811" s="37">
        <v>44781</v>
      </c>
      <c r="N811" s="37">
        <v>44781</v>
      </c>
    </row>
    <row r="812" spans="1:16" s="20" customFormat="1" ht="27" x14ac:dyDescent="0.25">
      <c r="A812" s="38" t="s">
        <v>4205</v>
      </c>
      <c r="B812" s="20" t="s">
        <v>268</v>
      </c>
      <c r="C812" s="20" t="s">
        <v>491</v>
      </c>
      <c r="D812" s="20" t="s">
        <v>719</v>
      </c>
      <c r="E812" s="20" t="s">
        <v>3</v>
      </c>
      <c r="F812" s="20" t="s">
        <v>20</v>
      </c>
      <c r="G812" s="20" t="s">
        <v>3199</v>
      </c>
      <c r="H812" s="20">
        <v>2022</v>
      </c>
      <c r="I812" s="20" t="s">
        <v>4187</v>
      </c>
      <c r="J812" s="20" t="s">
        <v>4196</v>
      </c>
      <c r="K812" s="20" t="s">
        <v>7</v>
      </c>
      <c r="L812" s="20" t="s">
        <v>1168</v>
      </c>
      <c r="M812" s="37">
        <v>44781</v>
      </c>
      <c r="N812" s="37">
        <v>44781</v>
      </c>
    </row>
    <row r="813" spans="1:16" s="20" customFormat="1" ht="27" x14ac:dyDescent="0.25">
      <c r="A813" s="38" t="s">
        <v>4206</v>
      </c>
      <c r="B813" s="20" t="s">
        <v>268</v>
      </c>
      <c r="C813" s="20" t="s">
        <v>491</v>
      </c>
      <c r="D813" s="20" t="s">
        <v>719</v>
      </c>
      <c r="E813" s="20" t="s">
        <v>3</v>
      </c>
      <c r="F813" s="20" t="s">
        <v>20</v>
      </c>
      <c r="G813" s="20" t="s">
        <v>3199</v>
      </c>
      <c r="H813" s="20">
        <v>2022</v>
      </c>
      <c r="I813" s="20" t="s">
        <v>4188</v>
      </c>
      <c r="J813" s="20" t="s">
        <v>4197</v>
      </c>
      <c r="K813" s="20" t="s">
        <v>7</v>
      </c>
      <c r="L813" s="20" t="s">
        <v>1168</v>
      </c>
      <c r="M813" s="37">
        <v>44784</v>
      </c>
      <c r="N813" s="37">
        <v>44784</v>
      </c>
    </row>
    <row r="814" spans="1:16" s="20" customFormat="1" ht="27" x14ac:dyDescent="0.25">
      <c r="A814" s="38" t="s">
        <v>4207</v>
      </c>
      <c r="B814" s="20" t="s">
        <v>268</v>
      </c>
      <c r="C814" s="20" t="s">
        <v>491</v>
      </c>
      <c r="D814" s="20" t="s">
        <v>719</v>
      </c>
      <c r="E814" s="20" t="s">
        <v>3</v>
      </c>
      <c r="F814" s="20" t="s">
        <v>20</v>
      </c>
      <c r="G814" s="20" t="s">
        <v>3199</v>
      </c>
      <c r="H814" s="20">
        <v>2022</v>
      </c>
      <c r="I814" s="20" t="s">
        <v>4189</v>
      </c>
      <c r="J814" s="20" t="s">
        <v>4198</v>
      </c>
      <c r="K814" s="20" t="s">
        <v>7</v>
      </c>
      <c r="L814" s="20" t="s">
        <v>1168</v>
      </c>
      <c r="M814" s="37">
        <v>44820</v>
      </c>
      <c r="N814" s="37">
        <v>44820</v>
      </c>
    </row>
    <row r="815" spans="1:16" s="20" customFormat="1" ht="27" x14ac:dyDescent="0.25">
      <c r="A815" s="38" t="s">
        <v>4208</v>
      </c>
      <c r="B815" s="20" t="s">
        <v>268</v>
      </c>
      <c r="C815" s="20" t="s">
        <v>491</v>
      </c>
      <c r="D815" s="20" t="s">
        <v>719</v>
      </c>
      <c r="E815" s="20" t="s">
        <v>3</v>
      </c>
      <c r="F815" s="20" t="s">
        <v>20</v>
      </c>
      <c r="G815" s="20" t="s">
        <v>3199</v>
      </c>
      <c r="H815" s="20">
        <v>2022</v>
      </c>
      <c r="I815" s="20" t="s">
        <v>4190</v>
      </c>
      <c r="J815" s="20" t="s">
        <v>4199</v>
      </c>
      <c r="K815" s="20" t="s">
        <v>7</v>
      </c>
      <c r="L815" s="20" t="s">
        <v>1168</v>
      </c>
      <c r="M815" s="37">
        <v>44763</v>
      </c>
      <c r="N815" s="37">
        <v>44763</v>
      </c>
    </row>
    <row r="816" spans="1:16" s="20" customFormat="1" ht="27" x14ac:dyDescent="0.25">
      <c r="A816" s="38" t="s">
        <v>4209</v>
      </c>
      <c r="B816" s="20" t="s">
        <v>268</v>
      </c>
      <c r="C816" s="20" t="s">
        <v>491</v>
      </c>
      <c r="D816" s="20" t="s">
        <v>719</v>
      </c>
      <c r="E816" s="20" t="s">
        <v>3</v>
      </c>
      <c r="F816" s="20" t="s">
        <v>20</v>
      </c>
      <c r="G816" s="20" t="s">
        <v>3199</v>
      </c>
      <c r="H816" s="20">
        <v>2022</v>
      </c>
      <c r="I816" s="20" t="s">
        <v>4191</v>
      </c>
      <c r="J816" s="20" t="s">
        <v>4200</v>
      </c>
      <c r="K816" s="20" t="s">
        <v>7</v>
      </c>
      <c r="L816" s="20" t="s">
        <v>1168</v>
      </c>
      <c r="M816" s="37">
        <v>44775</v>
      </c>
      <c r="N816" s="37">
        <v>44775</v>
      </c>
    </row>
    <row r="817" spans="1:14" s="20" customFormat="1" ht="27" x14ac:dyDescent="0.25">
      <c r="A817" s="38" t="s">
        <v>4210</v>
      </c>
      <c r="B817" s="20" t="s">
        <v>268</v>
      </c>
      <c r="C817" s="20" t="s">
        <v>491</v>
      </c>
      <c r="D817" s="20" t="s">
        <v>719</v>
      </c>
      <c r="E817" s="20" t="s">
        <v>3</v>
      </c>
      <c r="F817" s="20" t="s">
        <v>20</v>
      </c>
      <c r="G817" s="20" t="s">
        <v>3199</v>
      </c>
      <c r="H817" s="20">
        <v>2022</v>
      </c>
      <c r="I817" s="20" t="s">
        <v>4192</v>
      </c>
      <c r="J817" s="20" t="s">
        <v>4201</v>
      </c>
      <c r="K817" s="20" t="s">
        <v>7</v>
      </c>
      <c r="L817" s="20" t="s">
        <v>1168</v>
      </c>
      <c r="M817" s="37">
        <v>44762</v>
      </c>
      <c r="N817" s="37">
        <v>44762</v>
      </c>
    </row>
    <row r="818" spans="1:14" s="20" customFormat="1" ht="27" x14ac:dyDescent="0.25">
      <c r="A818" s="38" t="s">
        <v>4211</v>
      </c>
      <c r="B818" s="20" t="s">
        <v>268</v>
      </c>
      <c r="C818" s="20" t="s">
        <v>491</v>
      </c>
      <c r="D818" s="20" t="s">
        <v>719</v>
      </c>
      <c r="E818" s="20" t="s">
        <v>3</v>
      </c>
      <c r="F818" s="20" t="s">
        <v>20</v>
      </c>
      <c r="G818" s="20" t="s">
        <v>3199</v>
      </c>
      <c r="H818" s="20">
        <v>2022</v>
      </c>
      <c r="I818" s="20" t="s">
        <v>4193</v>
      </c>
      <c r="J818" s="20" t="s">
        <v>4202</v>
      </c>
      <c r="K818" s="20" t="s">
        <v>7</v>
      </c>
      <c r="L818" s="20" t="s">
        <v>1168</v>
      </c>
      <c r="M818" s="37">
        <v>44781</v>
      </c>
      <c r="N818" s="37">
        <v>44781</v>
      </c>
    </row>
    <row r="819" spans="1:14" s="20" customFormat="1" ht="27" x14ac:dyDescent="0.25">
      <c r="A819" s="38" t="s">
        <v>4212</v>
      </c>
      <c r="B819" s="20" t="s">
        <v>268</v>
      </c>
      <c r="C819" s="20" t="s">
        <v>491</v>
      </c>
      <c r="D819" s="20" t="s">
        <v>719</v>
      </c>
      <c r="E819" s="20" t="s">
        <v>3</v>
      </c>
      <c r="F819" s="20" t="s">
        <v>20</v>
      </c>
      <c r="G819" s="20" t="s">
        <v>3199</v>
      </c>
      <c r="H819" s="20">
        <v>2022</v>
      </c>
      <c r="I819" s="20" t="s">
        <v>4194</v>
      </c>
      <c r="J819" s="20" t="s">
        <v>4203</v>
      </c>
      <c r="K819" s="20" t="s">
        <v>7</v>
      </c>
      <c r="L819" s="20" t="s">
        <v>1168</v>
      </c>
      <c r="M819" s="37">
        <v>44820</v>
      </c>
      <c r="N819" s="37">
        <v>44820</v>
      </c>
    </row>
    <row r="820" spans="1:14" s="20" customFormat="1" ht="27" x14ac:dyDescent="0.25">
      <c r="A820" s="38" t="s">
        <v>4219</v>
      </c>
      <c r="B820" s="20" t="s">
        <v>268</v>
      </c>
      <c r="C820" s="20" t="s">
        <v>491</v>
      </c>
      <c r="D820" s="20" t="s">
        <v>719</v>
      </c>
      <c r="E820" s="20" t="s">
        <v>3</v>
      </c>
      <c r="F820" s="20" t="s">
        <v>20</v>
      </c>
      <c r="G820" s="20" t="s">
        <v>3199</v>
      </c>
      <c r="H820" s="20">
        <v>2022</v>
      </c>
      <c r="I820" s="20" t="s">
        <v>4213</v>
      </c>
      <c r="J820" s="20" t="s">
        <v>4216</v>
      </c>
      <c r="K820" s="20" t="s">
        <v>7</v>
      </c>
      <c r="L820" s="20" t="s">
        <v>1168</v>
      </c>
      <c r="M820" s="37">
        <v>44781</v>
      </c>
      <c r="N820" s="37">
        <v>44781</v>
      </c>
    </row>
    <row r="821" spans="1:14" s="20" customFormat="1" ht="27" x14ac:dyDescent="0.25">
      <c r="A821" s="38" t="s">
        <v>4220</v>
      </c>
      <c r="B821" s="20" t="s">
        <v>268</v>
      </c>
      <c r="C821" s="20" t="s">
        <v>491</v>
      </c>
      <c r="D821" s="20" t="s">
        <v>719</v>
      </c>
      <c r="E821" s="20" t="s">
        <v>3</v>
      </c>
      <c r="F821" s="20" t="s">
        <v>20</v>
      </c>
      <c r="G821" s="20" t="s">
        <v>3199</v>
      </c>
      <c r="H821" s="20">
        <v>2022</v>
      </c>
      <c r="I821" s="20" t="s">
        <v>4214</v>
      </c>
      <c r="J821" s="20" t="s">
        <v>4217</v>
      </c>
      <c r="K821" s="20" t="s">
        <v>7</v>
      </c>
      <c r="L821" s="20" t="s">
        <v>1168</v>
      </c>
      <c r="M821" s="37">
        <v>44774</v>
      </c>
      <c r="N821" s="37">
        <v>44774</v>
      </c>
    </row>
    <row r="822" spans="1:14" s="20" customFormat="1" ht="27" x14ac:dyDescent="0.25">
      <c r="A822" s="38" t="s">
        <v>4221</v>
      </c>
      <c r="B822" s="20" t="s">
        <v>268</v>
      </c>
      <c r="C822" s="20" t="s">
        <v>491</v>
      </c>
      <c r="D822" s="20" t="s">
        <v>719</v>
      </c>
      <c r="E822" s="20" t="s">
        <v>3</v>
      </c>
      <c r="F822" s="20" t="s">
        <v>20</v>
      </c>
      <c r="G822" s="20" t="s">
        <v>3199</v>
      </c>
      <c r="H822" s="20">
        <v>2022</v>
      </c>
      <c r="I822" s="20" t="s">
        <v>4215</v>
      </c>
      <c r="J822" s="20" t="s">
        <v>4218</v>
      </c>
      <c r="K822" s="20" t="s">
        <v>7</v>
      </c>
      <c r="L822" s="20" t="s">
        <v>1168</v>
      </c>
      <c r="M822" s="37">
        <v>44781</v>
      </c>
      <c r="N822" s="37">
        <v>44781</v>
      </c>
    </row>
    <row r="823" spans="1:14" s="20" customFormat="1" ht="27" x14ac:dyDescent="0.25">
      <c r="A823" s="38" t="s">
        <v>4234</v>
      </c>
      <c r="B823" s="20" t="s">
        <v>268</v>
      </c>
      <c r="C823" s="20" t="s">
        <v>491</v>
      </c>
      <c r="D823" s="20" t="s">
        <v>719</v>
      </c>
      <c r="E823" s="20" t="s">
        <v>3</v>
      </c>
      <c r="F823" s="20" t="s">
        <v>20</v>
      </c>
      <c r="G823" s="20" t="s">
        <v>3199</v>
      </c>
      <c r="H823" s="20">
        <v>2022</v>
      </c>
      <c r="I823" s="20" t="s">
        <v>4222</v>
      </c>
      <c r="J823" s="20" t="s">
        <v>4228</v>
      </c>
      <c r="K823" s="20" t="s">
        <v>7</v>
      </c>
      <c r="L823" s="20" t="s">
        <v>1168</v>
      </c>
      <c r="M823" s="37">
        <v>44781</v>
      </c>
      <c r="N823" s="37">
        <v>44781</v>
      </c>
    </row>
    <row r="824" spans="1:14" s="20" customFormat="1" ht="27" x14ac:dyDescent="0.25">
      <c r="A824" s="38" t="s">
        <v>4235</v>
      </c>
      <c r="B824" s="20" t="s">
        <v>268</v>
      </c>
      <c r="C824" s="20" t="s">
        <v>491</v>
      </c>
      <c r="D824" s="20" t="s">
        <v>719</v>
      </c>
      <c r="E824" s="20" t="s">
        <v>3</v>
      </c>
      <c r="F824" s="20" t="s">
        <v>20</v>
      </c>
      <c r="G824" s="20" t="s">
        <v>3199</v>
      </c>
      <c r="H824" s="20">
        <v>2022</v>
      </c>
      <c r="I824" s="20" t="s">
        <v>4223</v>
      </c>
      <c r="J824" s="20" t="s">
        <v>4229</v>
      </c>
      <c r="K824" s="20" t="s">
        <v>7</v>
      </c>
      <c r="L824" s="20" t="s">
        <v>1168</v>
      </c>
      <c r="M824" s="37">
        <v>44781</v>
      </c>
      <c r="N824" s="37">
        <v>44781</v>
      </c>
    </row>
    <row r="825" spans="1:14" s="20" customFormat="1" ht="27" x14ac:dyDescent="0.25">
      <c r="A825" s="38" t="s">
        <v>4236</v>
      </c>
      <c r="B825" s="20" t="s">
        <v>268</v>
      </c>
      <c r="C825" s="20" t="s">
        <v>491</v>
      </c>
      <c r="D825" s="20" t="s">
        <v>719</v>
      </c>
      <c r="E825" s="20" t="s">
        <v>3</v>
      </c>
      <c r="F825" s="20" t="s">
        <v>20</v>
      </c>
      <c r="G825" s="20" t="s">
        <v>3199</v>
      </c>
      <c r="H825" s="20">
        <v>2022</v>
      </c>
      <c r="I825" s="20" t="s">
        <v>4224</v>
      </c>
      <c r="J825" s="20" t="s">
        <v>4230</v>
      </c>
      <c r="K825" s="20" t="s">
        <v>7</v>
      </c>
      <c r="L825" s="20" t="s">
        <v>1168</v>
      </c>
      <c r="M825" s="37">
        <v>44802</v>
      </c>
      <c r="N825" s="37">
        <v>44802</v>
      </c>
    </row>
    <row r="826" spans="1:14" s="20" customFormat="1" ht="27" x14ac:dyDescent="0.25">
      <c r="A826" s="38" t="s">
        <v>4237</v>
      </c>
      <c r="B826" s="20" t="s">
        <v>268</v>
      </c>
      <c r="C826" s="20" t="s">
        <v>491</v>
      </c>
      <c r="D826" s="20" t="s">
        <v>719</v>
      </c>
      <c r="E826" s="20" t="s">
        <v>3</v>
      </c>
      <c r="F826" s="20" t="s">
        <v>20</v>
      </c>
      <c r="G826" s="20" t="s">
        <v>3199</v>
      </c>
      <c r="H826" s="20">
        <v>2022</v>
      </c>
      <c r="I826" s="20" t="s">
        <v>4225</v>
      </c>
      <c r="J826" s="20" t="s">
        <v>4231</v>
      </c>
      <c r="K826" s="20" t="s">
        <v>7</v>
      </c>
      <c r="L826" s="20" t="s">
        <v>1168</v>
      </c>
      <c r="M826" s="37">
        <v>44802</v>
      </c>
      <c r="N826" s="37">
        <v>44802</v>
      </c>
    </row>
    <row r="827" spans="1:14" s="20" customFormat="1" ht="27" x14ac:dyDescent="0.25">
      <c r="A827" s="38" t="s">
        <v>4238</v>
      </c>
      <c r="B827" s="20" t="s">
        <v>268</v>
      </c>
      <c r="C827" s="20" t="s">
        <v>491</v>
      </c>
      <c r="D827" s="20" t="s">
        <v>719</v>
      </c>
      <c r="E827" s="20" t="s">
        <v>3</v>
      </c>
      <c r="F827" s="20" t="s">
        <v>20</v>
      </c>
      <c r="G827" s="20" t="s">
        <v>3199</v>
      </c>
      <c r="H827" s="20">
        <v>2022</v>
      </c>
      <c r="I827" s="20" t="s">
        <v>4226</v>
      </c>
      <c r="J827" s="20" t="s">
        <v>4232</v>
      </c>
      <c r="K827" s="20" t="s">
        <v>7</v>
      </c>
      <c r="L827" s="20" t="s">
        <v>1168</v>
      </c>
      <c r="M827" s="37">
        <v>44774</v>
      </c>
      <c r="N827" s="37">
        <v>44774</v>
      </c>
    </row>
    <row r="828" spans="1:14" s="20" customFormat="1" ht="27" x14ac:dyDescent="0.25">
      <c r="A828" s="38" t="s">
        <v>4239</v>
      </c>
      <c r="B828" s="20" t="s">
        <v>268</v>
      </c>
      <c r="C828" s="20" t="s">
        <v>491</v>
      </c>
      <c r="D828" s="20" t="s">
        <v>719</v>
      </c>
      <c r="E828" s="20" t="s">
        <v>3</v>
      </c>
      <c r="F828" s="20" t="s">
        <v>20</v>
      </c>
      <c r="G828" s="20" t="s">
        <v>3199</v>
      </c>
      <c r="H828" s="20">
        <v>2022</v>
      </c>
      <c r="I828" s="20" t="s">
        <v>4227</v>
      </c>
      <c r="J828" s="20" t="s">
        <v>4233</v>
      </c>
      <c r="K828" s="20" t="s">
        <v>7</v>
      </c>
      <c r="L828" s="20" t="s">
        <v>1168</v>
      </c>
      <c r="M828" s="37">
        <v>44802</v>
      </c>
      <c r="N828" s="37">
        <v>44802</v>
      </c>
    </row>
    <row r="829" spans="1:14" s="20" customFormat="1" ht="27" x14ac:dyDescent="0.25">
      <c r="A829" s="38" t="s">
        <v>4246</v>
      </c>
      <c r="B829" s="20" t="s">
        <v>268</v>
      </c>
      <c r="C829" s="20" t="s">
        <v>491</v>
      </c>
      <c r="D829" s="20" t="s">
        <v>719</v>
      </c>
      <c r="E829" s="20" t="s">
        <v>3</v>
      </c>
      <c r="F829" s="20" t="s">
        <v>20</v>
      </c>
      <c r="G829" s="20" t="s">
        <v>3199</v>
      </c>
      <c r="H829" s="20">
        <v>2022</v>
      </c>
      <c r="I829" s="20" t="s">
        <v>4240</v>
      </c>
      <c r="J829" s="20" t="s">
        <v>4243</v>
      </c>
      <c r="K829" s="20" t="s">
        <v>7</v>
      </c>
      <c r="L829" s="20" t="s">
        <v>1168</v>
      </c>
      <c r="M829" s="37">
        <v>44802</v>
      </c>
      <c r="N829" s="37">
        <v>44802</v>
      </c>
    </row>
    <row r="830" spans="1:14" s="20" customFormat="1" ht="27" x14ac:dyDescent="0.25">
      <c r="A830" s="38" t="s">
        <v>4247</v>
      </c>
      <c r="B830" s="20" t="s">
        <v>268</v>
      </c>
      <c r="C830" s="20" t="s">
        <v>491</v>
      </c>
      <c r="D830" s="20" t="s">
        <v>719</v>
      </c>
      <c r="E830" s="20" t="s">
        <v>3</v>
      </c>
      <c r="F830" s="20" t="s">
        <v>20</v>
      </c>
      <c r="G830" s="20" t="s">
        <v>3199</v>
      </c>
      <c r="H830" s="20">
        <v>2022</v>
      </c>
      <c r="I830" s="20" t="s">
        <v>4241</v>
      </c>
      <c r="J830" s="20" t="s">
        <v>4244</v>
      </c>
      <c r="K830" s="20" t="s">
        <v>7</v>
      </c>
      <c r="L830" s="20" t="s">
        <v>1168</v>
      </c>
      <c r="M830" s="37">
        <v>44781</v>
      </c>
      <c r="N830" s="37">
        <v>44781</v>
      </c>
    </row>
    <row r="831" spans="1:14" s="20" customFormat="1" ht="27" x14ac:dyDescent="0.25">
      <c r="A831" s="38" t="s">
        <v>4248</v>
      </c>
      <c r="B831" s="20" t="s">
        <v>268</v>
      </c>
      <c r="C831" s="20" t="s">
        <v>491</v>
      </c>
      <c r="D831" s="20" t="s">
        <v>719</v>
      </c>
      <c r="E831" s="20" t="s">
        <v>3</v>
      </c>
      <c r="F831" s="20" t="s">
        <v>20</v>
      </c>
      <c r="G831" s="20" t="s">
        <v>3199</v>
      </c>
      <c r="H831" s="20">
        <v>2022</v>
      </c>
      <c r="I831" s="20" t="s">
        <v>4242</v>
      </c>
      <c r="J831" s="20" t="s">
        <v>4245</v>
      </c>
      <c r="K831" s="20" t="s">
        <v>7</v>
      </c>
      <c r="L831" s="20" t="s">
        <v>1168</v>
      </c>
      <c r="M831" s="37">
        <v>44781</v>
      </c>
      <c r="N831" s="37">
        <v>44781</v>
      </c>
    </row>
    <row r="832" spans="1:14" s="20" customFormat="1" ht="27" x14ac:dyDescent="0.25">
      <c r="A832" s="38" t="s">
        <v>4249</v>
      </c>
      <c r="B832" s="20" t="s">
        <v>268</v>
      </c>
      <c r="C832" s="20" t="s">
        <v>491</v>
      </c>
      <c r="D832" s="20" t="s">
        <v>719</v>
      </c>
      <c r="E832" s="20" t="s">
        <v>3</v>
      </c>
      <c r="F832" s="20" t="s">
        <v>20</v>
      </c>
      <c r="G832" s="20" t="s">
        <v>3199</v>
      </c>
      <c r="H832" s="20">
        <v>2022</v>
      </c>
      <c r="I832" s="20" t="s">
        <v>4258</v>
      </c>
      <c r="J832" s="20" t="s">
        <v>4253</v>
      </c>
      <c r="K832" s="20" t="s">
        <v>7</v>
      </c>
      <c r="L832" s="20" t="s">
        <v>1168</v>
      </c>
      <c r="M832" s="37">
        <v>44781</v>
      </c>
      <c r="N832" s="37">
        <v>44781</v>
      </c>
    </row>
    <row r="833" spans="1:14" s="20" customFormat="1" ht="27" x14ac:dyDescent="0.25">
      <c r="A833" s="38" t="s">
        <v>4250</v>
      </c>
      <c r="B833" s="20" t="s">
        <v>268</v>
      </c>
      <c r="C833" s="20" t="s">
        <v>491</v>
      </c>
      <c r="D833" s="20" t="s">
        <v>719</v>
      </c>
      <c r="E833" s="20" t="s">
        <v>3</v>
      </c>
      <c r="F833" s="20" t="s">
        <v>20</v>
      </c>
      <c r="G833" s="20" t="s">
        <v>3199</v>
      </c>
      <c r="H833" s="20">
        <v>2022</v>
      </c>
      <c r="I833" s="20" t="s">
        <v>4259</v>
      </c>
      <c r="J833" s="20" t="s">
        <v>4254</v>
      </c>
      <c r="K833" s="20" t="s">
        <v>7</v>
      </c>
      <c r="L833" s="20" t="s">
        <v>1168</v>
      </c>
      <c r="M833" s="37">
        <v>44803</v>
      </c>
      <c r="N833" s="37">
        <v>44803</v>
      </c>
    </row>
    <row r="834" spans="1:14" s="20" customFormat="1" ht="27" x14ac:dyDescent="0.25">
      <c r="A834" s="38" t="s">
        <v>4251</v>
      </c>
      <c r="B834" s="20" t="s">
        <v>268</v>
      </c>
      <c r="C834" s="20" t="s">
        <v>491</v>
      </c>
      <c r="D834" s="20" t="s">
        <v>719</v>
      </c>
      <c r="E834" s="20" t="s">
        <v>3</v>
      </c>
      <c r="F834" s="20" t="s">
        <v>20</v>
      </c>
      <c r="G834" s="20" t="s">
        <v>3199</v>
      </c>
      <c r="H834" s="20">
        <v>2022</v>
      </c>
      <c r="I834" s="20" t="s">
        <v>4260</v>
      </c>
      <c r="J834" s="20" t="s">
        <v>4255</v>
      </c>
      <c r="K834" s="20" t="s">
        <v>7</v>
      </c>
      <c r="L834" s="20" t="s">
        <v>1168</v>
      </c>
      <c r="M834" s="37">
        <v>44781</v>
      </c>
      <c r="N834" s="37">
        <v>44781</v>
      </c>
    </row>
    <row r="835" spans="1:14" s="20" customFormat="1" ht="27" x14ac:dyDescent="0.25">
      <c r="A835" s="38" t="s">
        <v>4252</v>
      </c>
      <c r="B835" s="20" t="s">
        <v>268</v>
      </c>
      <c r="C835" s="20" t="s">
        <v>491</v>
      </c>
      <c r="D835" s="20" t="s">
        <v>719</v>
      </c>
      <c r="E835" s="20" t="s">
        <v>3</v>
      </c>
      <c r="F835" s="20" t="s">
        <v>20</v>
      </c>
      <c r="G835" s="20" t="s">
        <v>3199</v>
      </c>
      <c r="H835" s="20">
        <v>2022</v>
      </c>
      <c r="I835" s="20" t="s">
        <v>4261</v>
      </c>
      <c r="J835" s="20" t="s">
        <v>4256</v>
      </c>
      <c r="K835" s="20" t="s">
        <v>7</v>
      </c>
      <c r="L835" s="20" t="s">
        <v>1168</v>
      </c>
      <c r="M835" s="37">
        <v>44781</v>
      </c>
      <c r="N835" s="37">
        <v>44781</v>
      </c>
    </row>
    <row r="836" spans="1:14" s="20" customFormat="1" ht="27" x14ac:dyDescent="0.25">
      <c r="A836" s="38" t="s">
        <v>4263</v>
      </c>
      <c r="B836" s="20" t="s">
        <v>268</v>
      </c>
      <c r="C836" s="20" t="s">
        <v>491</v>
      </c>
      <c r="D836" s="20" t="s">
        <v>719</v>
      </c>
      <c r="E836" s="20" t="s">
        <v>3</v>
      </c>
      <c r="F836" s="20" t="s">
        <v>20</v>
      </c>
      <c r="G836" s="20" t="s">
        <v>3199</v>
      </c>
      <c r="H836" s="20">
        <v>2022</v>
      </c>
      <c r="I836" s="20" t="s">
        <v>4262</v>
      </c>
      <c r="J836" s="20" t="s">
        <v>4257</v>
      </c>
      <c r="K836" s="20" t="s">
        <v>7</v>
      </c>
      <c r="L836" s="20" t="s">
        <v>1168</v>
      </c>
      <c r="M836" s="37">
        <v>44781</v>
      </c>
      <c r="N836" s="37">
        <v>44781</v>
      </c>
    </row>
    <row r="837" spans="1:14" s="20" customFormat="1" ht="27" x14ac:dyDescent="0.25">
      <c r="A837" s="38" t="s">
        <v>4276</v>
      </c>
      <c r="B837" s="20" t="s">
        <v>268</v>
      </c>
      <c r="C837" s="20" t="s">
        <v>491</v>
      </c>
      <c r="D837" s="20" t="s">
        <v>719</v>
      </c>
      <c r="E837" s="20" t="s">
        <v>3</v>
      </c>
      <c r="F837" s="20" t="s">
        <v>20</v>
      </c>
      <c r="G837" s="20" t="s">
        <v>3199</v>
      </c>
      <c r="H837" s="20">
        <v>2022</v>
      </c>
      <c r="I837" s="20" t="s">
        <v>4270</v>
      </c>
      <c r="J837" s="20" t="s">
        <v>4264</v>
      </c>
      <c r="K837" s="20" t="s">
        <v>7</v>
      </c>
      <c r="L837" s="20" t="s">
        <v>1168</v>
      </c>
      <c r="M837" s="37">
        <v>44775</v>
      </c>
      <c r="N837" s="37">
        <v>44775</v>
      </c>
    </row>
    <row r="838" spans="1:14" s="20" customFormat="1" ht="27" x14ac:dyDescent="0.25">
      <c r="A838" s="38" t="s">
        <v>4277</v>
      </c>
      <c r="B838" s="20" t="s">
        <v>268</v>
      </c>
      <c r="C838" s="20" t="s">
        <v>491</v>
      </c>
      <c r="D838" s="20" t="s">
        <v>719</v>
      </c>
      <c r="E838" s="20" t="s">
        <v>3</v>
      </c>
      <c r="F838" s="20" t="s">
        <v>20</v>
      </c>
      <c r="G838" s="20" t="s">
        <v>3199</v>
      </c>
      <c r="H838" s="20">
        <v>2022</v>
      </c>
      <c r="I838" s="20" t="s">
        <v>4271</v>
      </c>
      <c r="J838" s="20" t="s">
        <v>4265</v>
      </c>
      <c r="K838" s="20" t="s">
        <v>7</v>
      </c>
      <c r="L838" s="20" t="s">
        <v>1168</v>
      </c>
      <c r="M838" s="37">
        <v>44774</v>
      </c>
      <c r="N838" s="37">
        <v>44774</v>
      </c>
    </row>
    <row r="839" spans="1:14" s="20" customFormat="1" ht="27" x14ac:dyDescent="0.25">
      <c r="A839" s="38" t="s">
        <v>4278</v>
      </c>
      <c r="B839" s="20" t="s">
        <v>268</v>
      </c>
      <c r="C839" s="20" t="s">
        <v>491</v>
      </c>
      <c r="D839" s="20" t="s">
        <v>719</v>
      </c>
      <c r="E839" s="20" t="s">
        <v>3</v>
      </c>
      <c r="F839" s="20" t="s">
        <v>20</v>
      </c>
      <c r="G839" s="20" t="s">
        <v>3199</v>
      </c>
      <c r="H839" s="20">
        <v>2022</v>
      </c>
      <c r="I839" s="20" t="s">
        <v>4272</v>
      </c>
      <c r="J839" s="20" t="s">
        <v>4266</v>
      </c>
      <c r="K839" s="20" t="s">
        <v>7</v>
      </c>
      <c r="L839" s="20" t="s">
        <v>1168</v>
      </c>
      <c r="M839" s="37">
        <v>44775</v>
      </c>
      <c r="N839" s="37">
        <v>44775</v>
      </c>
    </row>
    <row r="840" spans="1:14" s="20" customFormat="1" ht="27" x14ac:dyDescent="0.25">
      <c r="A840" s="38" t="s">
        <v>4279</v>
      </c>
      <c r="B840" s="20" t="s">
        <v>268</v>
      </c>
      <c r="C840" s="20" t="s">
        <v>491</v>
      </c>
      <c r="D840" s="20" t="s">
        <v>719</v>
      </c>
      <c r="E840" s="20" t="s">
        <v>3</v>
      </c>
      <c r="F840" s="20" t="s">
        <v>20</v>
      </c>
      <c r="G840" s="20" t="s">
        <v>3199</v>
      </c>
      <c r="H840" s="20">
        <v>2022</v>
      </c>
      <c r="I840" s="20" t="s">
        <v>4273</v>
      </c>
      <c r="J840" s="20" t="s">
        <v>4267</v>
      </c>
      <c r="K840" s="20" t="s">
        <v>7</v>
      </c>
      <c r="L840" s="20" t="s">
        <v>1168</v>
      </c>
      <c r="M840" s="37">
        <v>44820</v>
      </c>
      <c r="N840" s="37">
        <v>44820</v>
      </c>
    </row>
    <row r="841" spans="1:14" s="20" customFormat="1" ht="27" x14ac:dyDescent="0.25">
      <c r="A841" s="38" t="s">
        <v>4280</v>
      </c>
      <c r="B841" s="20" t="s">
        <v>268</v>
      </c>
      <c r="C841" s="20" t="s">
        <v>491</v>
      </c>
      <c r="D841" s="20" t="s">
        <v>719</v>
      </c>
      <c r="E841" s="20" t="s">
        <v>3</v>
      </c>
      <c r="F841" s="20" t="s">
        <v>20</v>
      </c>
      <c r="G841" s="20" t="s">
        <v>3199</v>
      </c>
      <c r="H841" s="20">
        <v>2022</v>
      </c>
      <c r="I841" s="20" t="s">
        <v>4274</v>
      </c>
      <c r="J841" s="20" t="s">
        <v>4268</v>
      </c>
      <c r="K841" s="20" t="s">
        <v>7</v>
      </c>
      <c r="L841" s="20" t="s">
        <v>1168</v>
      </c>
      <c r="M841" s="37">
        <v>44775</v>
      </c>
      <c r="N841" s="37">
        <v>44775</v>
      </c>
    </row>
    <row r="842" spans="1:14" s="20" customFormat="1" ht="27" x14ac:dyDescent="0.25">
      <c r="A842" s="38" t="s">
        <v>4281</v>
      </c>
      <c r="B842" s="20" t="s">
        <v>268</v>
      </c>
      <c r="C842" s="20" t="s">
        <v>491</v>
      </c>
      <c r="D842" s="20" t="s">
        <v>719</v>
      </c>
      <c r="E842" s="20" t="s">
        <v>3</v>
      </c>
      <c r="F842" s="20" t="s">
        <v>20</v>
      </c>
      <c r="G842" s="20" t="s">
        <v>3199</v>
      </c>
      <c r="H842" s="20">
        <v>2022</v>
      </c>
      <c r="I842" s="20" t="s">
        <v>4275</v>
      </c>
      <c r="J842" s="20" t="s">
        <v>4269</v>
      </c>
      <c r="K842" s="20" t="s">
        <v>7</v>
      </c>
      <c r="L842" s="20" t="s">
        <v>1168</v>
      </c>
      <c r="M842" s="37">
        <v>44803</v>
      </c>
      <c r="N842" s="37">
        <v>44803</v>
      </c>
    </row>
    <row r="843" spans="1:14" s="20" customFormat="1" ht="27" x14ac:dyDescent="0.25">
      <c r="A843" s="38" t="s">
        <v>4296</v>
      </c>
      <c r="B843" s="20" t="s">
        <v>268</v>
      </c>
      <c r="C843" s="20" t="s">
        <v>491</v>
      </c>
      <c r="D843" s="20" t="s">
        <v>719</v>
      </c>
      <c r="E843" s="20" t="s">
        <v>3</v>
      </c>
      <c r="F843" s="20" t="s">
        <v>20</v>
      </c>
      <c r="G843" s="20" t="s">
        <v>3199</v>
      </c>
      <c r="H843" s="20">
        <v>2022</v>
      </c>
      <c r="I843" s="20" t="s">
        <v>4289</v>
      </c>
      <c r="J843" s="20" t="s">
        <v>4282</v>
      </c>
      <c r="K843" s="20" t="s">
        <v>7</v>
      </c>
      <c r="L843" s="20" t="s">
        <v>1168</v>
      </c>
      <c r="M843" s="37">
        <v>44817</v>
      </c>
      <c r="N843" s="37">
        <v>44817</v>
      </c>
    </row>
    <row r="844" spans="1:14" s="20" customFormat="1" ht="27" x14ac:dyDescent="0.25">
      <c r="A844" s="38" t="s">
        <v>4297</v>
      </c>
      <c r="B844" s="20" t="s">
        <v>268</v>
      </c>
      <c r="C844" s="20" t="s">
        <v>491</v>
      </c>
      <c r="D844" s="20" t="s">
        <v>719</v>
      </c>
      <c r="E844" s="20" t="s">
        <v>3</v>
      </c>
      <c r="F844" s="20" t="s">
        <v>20</v>
      </c>
      <c r="G844" s="20" t="s">
        <v>3199</v>
      </c>
      <c r="H844" s="20">
        <v>2022</v>
      </c>
      <c r="I844" s="20" t="s">
        <v>4290</v>
      </c>
      <c r="J844" s="20" t="s">
        <v>4283</v>
      </c>
      <c r="K844" s="20" t="s">
        <v>7</v>
      </c>
      <c r="L844" s="20" t="s">
        <v>1168</v>
      </c>
      <c r="M844" s="37">
        <v>44774</v>
      </c>
      <c r="N844" s="37">
        <v>44774</v>
      </c>
    </row>
    <row r="845" spans="1:14" s="20" customFormat="1" ht="27" x14ac:dyDescent="0.25">
      <c r="A845" s="38" t="s">
        <v>4298</v>
      </c>
      <c r="B845" s="20" t="s">
        <v>268</v>
      </c>
      <c r="C845" s="20" t="s">
        <v>491</v>
      </c>
      <c r="D845" s="20" t="s">
        <v>719</v>
      </c>
      <c r="E845" s="20" t="s">
        <v>3</v>
      </c>
      <c r="F845" s="20" t="s">
        <v>20</v>
      </c>
      <c r="G845" s="20" t="s">
        <v>3199</v>
      </c>
      <c r="H845" s="20">
        <v>2022</v>
      </c>
      <c r="I845" s="20" t="s">
        <v>4291</v>
      </c>
      <c r="J845" s="20" t="s">
        <v>4284</v>
      </c>
      <c r="K845" s="20" t="s">
        <v>7</v>
      </c>
      <c r="L845" s="20" t="s">
        <v>1168</v>
      </c>
      <c r="M845" s="37">
        <v>44754</v>
      </c>
      <c r="N845" s="37">
        <v>44754</v>
      </c>
    </row>
    <row r="846" spans="1:14" s="20" customFormat="1" ht="27" x14ac:dyDescent="0.25">
      <c r="A846" s="38" t="s">
        <v>4299</v>
      </c>
      <c r="B846" s="20" t="s">
        <v>268</v>
      </c>
      <c r="C846" s="20" t="s">
        <v>491</v>
      </c>
      <c r="D846" s="20" t="s">
        <v>719</v>
      </c>
      <c r="E846" s="20" t="s">
        <v>3</v>
      </c>
      <c r="F846" s="20" t="s">
        <v>20</v>
      </c>
      <c r="G846" s="20" t="s">
        <v>3199</v>
      </c>
      <c r="H846" s="20">
        <v>2022</v>
      </c>
      <c r="I846" s="20" t="s">
        <v>4292</v>
      </c>
      <c r="J846" s="20" t="s">
        <v>4285</v>
      </c>
      <c r="K846" s="20" t="s">
        <v>7</v>
      </c>
      <c r="L846" s="20" t="s">
        <v>1168</v>
      </c>
      <c r="M846" s="37">
        <v>44754</v>
      </c>
      <c r="N846" s="37">
        <v>44754</v>
      </c>
    </row>
    <row r="847" spans="1:14" s="20" customFormat="1" ht="27" x14ac:dyDescent="0.25">
      <c r="A847" s="38" t="s">
        <v>4300</v>
      </c>
      <c r="B847" s="20" t="s">
        <v>268</v>
      </c>
      <c r="C847" s="20" t="s">
        <v>491</v>
      </c>
      <c r="D847" s="20" t="s">
        <v>719</v>
      </c>
      <c r="E847" s="20" t="s">
        <v>3</v>
      </c>
      <c r="F847" s="20" t="s">
        <v>20</v>
      </c>
      <c r="G847" s="20" t="s">
        <v>3199</v>
      </c>
      <c r="H847" s="20">
        <v>2022</v>
      </c>
      <c r="I847" s="20" t="s">
        <v>4293</v>
      </c>
      <c r="J847" s="20" t="s">
        <v>4286</v>
      </c>
      <c r="K847" s="20" t="s">
        <v>7</v>
      </c>
      <c r="L847" s="20" t="s">
        <v>1168</v>
      </c>
      <c r="M847" s="37">
        <v>44754</v>
      </c>
      <c r="N847" s="37">
        <v>44754</v>
      </c>
    </row>
    <row r="848" spans="1:14" s="20" customFormat="1" ht="27" x14ac:dyDescent="0.25">
      <c r="A848" s="38" t="s">
        <v>4301</v>
      </c>
      <c r="B848" s="20" t="s">
        <v>268</v>
      </c>
      <c r="C848" s="20" t="s">
        <v>491</v>
      </c>
      <c r="D848" s="20" t="s">
        <v>719</v>
      </c>
      <c r="E848" s="20" t="s">
        <v>3</v>
      </c>
      <c r="F848" s="20" t="s">
        <v>20</v>
      </c>
      <c r="G848" s="20" t="s">
        <v>3199</v>
      </c>
      <c r="H848" s="20">
        <v>2022</v>
      </c>
      <c r="I848" s="20" t="s">
        <v>4294</v>
      </c>
      <c r="J848" s="20" t="s">
        <v>4287</v>
      </c>
      <c r="K848" s="20" t="s">
        <v>7</v>
      </c>
      <c r="L848" s="20" t="s">
        <v>1168</v>
      </c>
      <c r="M848" s="37">
        <v>44754</v>
      </c>
      <c r="N848" s="37">
        <v>44754</v>
      </c>
    </row>
    <row r="849" spans="1:16" s="20" customFormat="1" ht="27" x14ac:dyDescent="0.25">
      <c r="A849" s="38" t="s">
        <v>4302</v>
      </c>
      <c r="B849" s="20" t="s">
        <v>268</v>
      </c>
      <c r="C849" s="20" t="s">
        <v>491</v>
      </c>
      <c r="D849" s="20" t="s">
        <v>719</v>
      </c>
      <c r="E849" s="20" t="s">
        <v>3</v>
      </c>
      <c r="F849" s="20" t="s">
        <v>20</v>
      </c>
      <c r="G849" s="20" t="s">
        <v>3199</v>
      </c>
      <c r="H849" s="20">
        <v>2022</v>
      </c>
      <c r="I849" s="20" t="s">
        <v>4295</v>
      </c>
      <c r="J849" s="20" t="s">
        <v>4288</v>
      </c>
      <c r="K849" s="20" t="s">
        <v>7</v>
      </c>
      <c r="L849" s="20" t="s">
        <v>1168</v>
      </c>
      <c r="M849" s="37">
        <v>44762</v>
      </c>
      <c r="N849" s="37">
        <v>44762</v>
      </c>
    </row>
    <row r="850" spans="1:16" s="20" customFormat="1" ht="27" x14ac:dyDescent="0.25">
      <c r="A850" s="38" t="s">
        <v>4311</v>
      </c>
      <c r="B850" s="20" t="s">
        <v>268</v>
      </c>
      <c r="C850" s="20" t="s">
        <v>491</v>
      </c>
      <c r="D850" s="20" t="s">
        <v>719</v>
      </c>
      <c r="E850" s="20" t="s">
        <v>3</v>
      </c>
      <c r="F850" s="20" t="s">
        <v>20</v>
      </c>
      <c r="G850" s="20" t="s">
        <v>3199</v>
      </c>
      <c r="H850" s="20">
        <v>2022</v>
      </c>
      <c r="I850" s="20" t="s">
        <v>4307</v>
      </c>
      <c r="J850" s="20" t="s">
        <v>4303</v>
      </c>
      <c r="K850" s="20" t="s">
        <v>7</v>
      </c>
      <c r="L850" s="20" t="s">
        <v>1168</v>
      </c>
      <c r="M850" s="37">
        <v>44781</v>
      </c>
      <c r="N850" s="37">
        <v>44781</v>
      </c>
    </row>
    <row r="851" spans="1:16" s="20" customFormat="1" ht="27" x14ac:dyDescent="0.25">
      <c r="A851" s="38" t="s">
        <v>4312</v>
      </c>
      <c r="B851" s="20" t="s">
        <v>268</v>
      </c>
      <c r="C851" s="20" t="s">
        <v>491</v>
      </c>
      <c r="D851" s="20" t="s">
        <v>719</v>
      </c>
      <c r="E851" s="20" t="s">
        <v>3</v>
      </c>
      <c r="F851" s="20" t="s">
        <v>20</v>
      </c>
      <c r="G851" s="20" t="s">
        <v>3199</v>
      </c>
      <c r="H851" s="20">
        <v>2022</v>
      </c>
      <c r="I851" s="20" t="s">
        <v>4308</v>
      </c>
      <c r="J851" s="20" t="s">
        <v>4304</v>
      </c>
      <c r="K851" s="20" t="s">
        <v>7</v>
      </c>
      <c r="L851" s="20" t="s">
        <v>1168</v>
      </c>
      <c r="M851" s="37">
        <v>44817</v>
      </c>
      <c r="N851" s="37">
        <v>44817</v>
      </c>
    </row>
    <row r="852" spans="1:16" s="20" customFormat="1" ht="27" x14ac:dyDescent="0.25">
      <c r="A852" s="38" t="s">
        <v>4313</v>
      </c>
      <c r="B852" s="20" t="s">
        <v>268</v>
      </c>
      <c r="C852" s="20" t="s">
        <v>491</v>
      </c>
      <c r="D852" s="20" t="s">
        <v>719</v>
      </c>
      <c r="E852" s="20" t="s">
        <v>3</v>
      </c>
      <c r="F852" s="20" t="s">
        <v>20</v>
      </c>
      <c r="G852" s="20" t="s">
        <v>3199</v>
      </c>
      <c r="H852" s="20">
        <v>2022</v>
      </c>
      <c r="I852" s="20" t="s">
        <v>4309</v>
      </c>
      <c r="J852" s="20" t="s">
        <v>4305</v>
      </c>
      <c r="K852" s="20" t="s">
        <v>7</v>
      </c>
      <c r="L852" s="20" t="s">
        <v>1168</v>
      </c>
      <c r="M852" s="37">
        <v>44784</v>
      </c>
      <c r="N852" s="37">
        <v>44784</v>
      </c>
    </row>
    <row r="853" spans="1:16" s="20" customFormat="1" ht="27" x14ac:dyDescent="0.25">
      <c r="A853" s="38" t="s">
        <v>4314</v>
      </c>
      <c r="B853" s="20" t="s">
        <v>268</v>
      </c>
      <c r="C853" s="20" t="s">
        <v>491</v>
      </c>
      <c r="D853" s="20" t="s">
        <v>719</v>
      </c>
      <c r="E853" s="20" t="s">
        <v>3</v>
      </c>
      <c r="F853" s="20" t="s">
        <v>20</v>
      </c>
      <c r="G853" s="20" t="s">
        <v>3199</v>
      </c>
      <c r="H853" s="20">
        <v>2022</v>
      </c>
      <c r="I853" s="20" t="s">
        <v>4310</v>
      </c>
      <c r="J853" s="20" t="s">
        <v>4306</v>
      </c>
      <c r="K853" s="20" t="s">
        <v>7</v>
      </c>
      <c r="L853" s="20" t="s">
        <v>1168</v>
      </c>
      <c r="M853" s="37">
        <v>44775</v>
      </c>
      <c r="N853" s="37">
        <v>44775</v>
      </c>
    </row>
    <row r="854" spans="1:16" s="17" customFormat="1" ht="216" x14ac:dyDescent="0.25">
      <c r="A854" s="26" t="s">
        <v>4355</v>
      </c>
      <c r="B854" s="17" t="s">
        <v>187</v>
      </c>
      <c r="C854" s="20" t="s">
        <v>4351</v>
      </c>
      <c r="D854" s="17" t="s">
        <v>641</v>
      </c>
      <c r="E854" s="17" t="s">
        <v>456</v>
      </c>
      <c r="F854" s="17" t="s">
        <v>455</v>
      </c>
      <c r="G854" s="20" t="s">
        <v>4329</v>
      </c>
      <c r="H854" s="17">
        <v>2015</v>
      </c>
      <c r="I854" s="17" t="s">
        <v>4330</v>
      </c>
      <c r="J854" s="20" t="s">
        <v>4331</v>
      </c>
      <c r="K854" s="20" t="s">
        <v>4338</v>
      </c>
      <c r="L854" s="20" t="s">
        <v>4410</v>
      </c>
      <c r="M854" s="22">
        <v>44944</v>
      </c>
      <c r="N854" s="22">
        <v>44944</v>
      </c>
      <c r="O854" s="20" t="s">
        <v>4332</v>
      </c>
      <c r="P854" s="20" t="s">
        <v>4398</v>
      </c>
    </row>
    <row r="855" spans="1:16" s="17" customFormat="1" ht="202.5" x14ac:dyDescent="0.25">
      <c r="A855" s="26" t="s">
        <v>4354</v>
      </c>
      <c r="B855" s="17" t="s">
        <v>187</v>
      </c>
      <c r="C855" s="20" t="s">
        <v>4351</v>
      </c>
      <c r="D855" s="17" t="s">
        <v>641</v>
      </c>
      <c r="E855" s="17" t="s">
        <v>456</v>
      </c>
      <c r="F855" s="17" t="s">
        <v>455</v>
      </c>
      <c r="G855" s="20" t="s">
        <v>4329</v>
      </c>
      <c r="H855" s="17">
        <v>2015</v>
      </c>
      <c r="I855" s="20" t="s">
        <v>4336</v>
      </c>
      <c r="J855" s="20" t="s">
        <v>4340</v>
      </c>
      <c r="K855" s="20" t="s">
        <v>4339</v>
      </c>
      <c r="L855" s="20" t="s">
        <v>4410</v>
      </c>
      <c r="M855" s="22">
        <v>44949</v>
      </c>
      <c r="N855" s="22">
        <v>44949</v>
      </c>
      <c r="O855" s="20" t="s">
        <v>4332</v>
      </c>
      <c r="P855" s="17" t="s">
        <v>4398</v>
      </c>
    </row>
    <row r="856" spans="1:16" s="17" customFormat="1" ht="175.5" x14ac:dyDescent="0.25">
      <c r="A856" s="26" t="s">
        <v>4353</v>
      </c>
      <c r="B856" s="17" t="s">
        <v>187</v>
      </c>
      <c r="C856" s="20" t="s">
        <v>4351</v>
      </c>
      <c r="D856" s="17" t="s">
        <v>641</v>
      </c>
      <c r="E856" s="17" t="s">
        <v>456</v>
      </c>
      <c r="F856" s="17" t="s">
        <v>455</v>
      </c>
      <c r="G856" s="20" t="s">
        <v>4329</v>
      </c>
      <c r="H856" s="17">
        <v>2015</v>
      </c>
      <c r="I856" s="20" t="s">
        <v>4337</v>
      </c>
      <c r="J856" s="20" t="s">
        <v>4335</v>
      </c>
      <c r="K856" s="20" t="s">
        <v>4342</v>
      </c>
      <c r="L856" s="20" t="s">
        <v>4409</v>
      </c>
      <c r="M856" s="22">
        <v>44944</v>
      </c>
      <c r="N856" s="22">
        <v>44944</v>
      </c>
      <c r="O856" s="20" t="s">
        <v>4341</v>
      </c>
      <c r="P856" s="17" t="s">
        <v>4398</v>
      </c>
    </row>
    <row r="857" spans="1:16" s="17" customFormat="1" ht="405" x14ac:dyDescent="0.25">
      <c r="A857" s="26" t="s">
        <v>4364</v>
      </c>
      <c r="B857" s="17" t="s">
        <v>187</v>
      </c>
      <c r="C857" s="20" t="s">
        <v>4351</v>
      </c>
      <c r="D857" s="17" t="s">
        <v>641</v>
      </c>
      <c r="E857" s="17" t="s">
        <v>456</v>
      </c>
      <c r="F857" s="17" t="s">
        <v>455</v>
      </c>
      <c r="G857" s="20" t="s">
        <v>4329</v>
      </c>
      <c r="H857" s="17">
        <v>2015</v>
      </c>
      <c r="I857" s="20" t="s">
        <v>4343</v>
      </c>
      <c r="J857" s="20" t="s">
        <v>4344</v>
      </c>
      <c r="K857" s="20" t="s">
        <v>4346</v>
      </c>
      <c r="L857" s="20" t="s">
        <v>4408</v>
      </c>
      <c r="M857" s="22">
        <v>44944</v>
      </c>
      <c r="N857" s="22">
        <v>44944</v>
      </c>
      <c r="O857" s="20" t="s">
        <v>4345</v>
      </c>
      <c r="P857" s="20" t="s">
        <v>4405</v>
      </c>
    </row>
    <row r="858" spans="1:16" s="17" customFormat="1" ht="405" x14ac:dyDescent="0.25">
      <c r="A858" s="26" t="s">
        <v>4356</v>
      </c>
      <c r="B858" s="17" t="s">
        <v>4315</v>
      </c>
      <c r="C858" s="20" t="s">
        <v>4352</v>
      </c>
      <c r="D858" s="17" t="s">
        <v>641</v>
      </c>
      <c r="E858" s="17" t="s">
        <v>456</v>
      </c>
      <c r="F858" s="17" t="s">
        <v>455</v>
      </c>
      <c r="G858" s="20" t="s">
        <v>4329</v>
      </c>
      <c r="H858" s="17">
        <v>2015</v>
      </c>
      <c r="I858" s="17" t="s">
        <v>4347</v>
      </c>
      <c r="J858" s="20" t="s">
        <v>4348</v>
      </c>
      <c r="K858" s="20" t="s">
        <v>4349</v>
      </c>
      <c r="L858" s="20" t="s">
        <v>4424</v>
      </c>
      <c r="M858" s="22">
        <v>44944</v>
      </c>
      <c r="N858" s="22">
        <v>44944</v>
      </c>
      <c r="O858" s="20" t="s">
        <v>4350</v>
      </c>
      <c r="P858" s="17" t="s">
        <v>4398</v>
      </c>
    </row>
    <row r="859" spans="1:16" s="17" customFormat="1" ht="189" x14ac:dyDescent="0.25">
      <c r="A859" s="26" t="s">
        <v>4363</v>
      </c>
      <c r="B859" s="17" t="s">
        <v>214</v>
      </c>
      <c r="C859" s="20" t="s">
        <v>4362</v>
      </c>
      <c r="D859" s="17" t="s">
        <v>641</v>
      </c>
      <c r="E859" s="17" t="s">
        <v>456</v>
      </c>
      <c r="F859" s="17" t="s">
        <v>455</v>
      </c>
      <c r="G859" s="20" t="s">
        <v>4329</v>
      </c>
      <c r="H859" s="17">
        <v>2015</v>
      </c>
      <c r="I859" s="20" t="s">
        <v>4366</v>
      </c>
      <c r="J859" s="20" t="s">
        <v>4365</v>
      </c>
      <c r="K859" s="20" t="s">
        <v>4367</v>
      </c>
      <c r="L859" s="20" t="s">
        <v>4407</v>
      </c>
      <c r="M859" s="22">
        <v>44944</v>
      </c>
      <c r="N859" s="22">
        <v>44944</v>
      </c>
      <c r="O859" s="20" t="s">
        <v>4368</v>
      </c>
      <c r="P859" s="17" t="s">
        <v>4398</v>
      </c>
    </row>
    <row r="860" spans="1:16" s="17" customFormat="1" ht="310.5" x14ac:dyDescent="0.25">
      <c r="A860" s="26" t="s">
        <v>4371</v>
      </c>
      <c r="B860" s="20" t="s">
        <v>4369</v>
      </c>
      <c r="C860" s="20" t="s">
        <v>4372</v>
      </c>
      <c r="D860" s="17" t="s">
        <v>641</v>
      </c>
      <c r="E860" s="17" t="s">
        <v>456</v>
      </c>
      <c r="F860" s="17" t="s">
        <v>455</v>
      </c>
      <c r="G860" s="20" t="s">
        <v>4329</v>
      </c>
      <c r="H860" s="17">
        <v>2015</v>
      </c>
      <c r="I860" s="17" t="s">
        <v>4423</v>
      </c>
      <c r="J860" s="20" t="s">
        <v>4422</v>
      </c>
      <c r="K860" s="20" t="s">
        <v>4421</v>
      </c>
      <c r="L860" s="20" t="s">
        <v>4420</v>
      </c>
      <c r="M860" s="22">
        <v>44949</v>
      </c>
      <c r="N860" s="22">
        <v>44949</v>
      </c>
      <c r="O860" s="20" t="s">
        <v>4419</v>
      </c>
      <c r="P860" s="17" t="s">
        <v>4398</v>
      </c>
    </row>
    <row r="861" spans="1:16" s="17" customFormat="1" ht="175.5" x14ac:dyDescent="0.25">
      <c r="A861" s="26" t="s">
        <v>4378</v>
      </c>
      <c r="B861" s="17" t="s">
        <v>187</v>
      </c>
      <c r="C861" s="20" t="s">
        <v>4377</v>
      </c>
      <c r="D861" s="17" t="s">
        <v>641</v>
      </c>
      <c r="E861" s="17" t="s">
        <v>456</v>
      </c>
      <c r="F861" s="17" t="s">
        <v>455</v>
      </c>
      <c r="G861" s="20" t="s">
        <v>4329</v>
      </c>
      <c r="H861" s="17">
        <v>2015</v>
      </c>
      <c r="I861" s="17" t="s">
        <v>4373</v>
      </c>
      <c r="J861" s="20" t="s">
        <v>4374</v>
      </c>
      <c r="K861" s="20" t="s">
        <v>4375</v>
      </c>
      <c r="L861" s="20" t="s">
        <v>4411</v>
      </c>
      <c r="M861" s="22">
        <v>44949</v>
      </c>
      <c r="N861" s="22">
        <v>44949</v>
      </c>
      <c r="O861" s="20" t="s">
        <v>4376</v>
      </c>
      <c r="P861" s="17" t="s">
        <v>4398</v>
      </c>
    </row>
    <row r="862" spans="1:16" s="17" customFormat="1" ht="324" x14ac:dyDescent="0.25">
      <c r="A862" s="26" t="s">
        <v>4391</v>
      </c>
      <c r="B862" s="17" t="s">
        <v>187</v>
      </c>
      <c r="C862" s="20" t="s">
        <v>4351</v>
      </c>
      <c r="D862" s="17" t="s">
        <v>641</v>
      </c>
      <c r="E862" s="17" t="s">
        <v>456</v>
      </c>
      <c r="F862" s="17" t="s">
        <v>455</v>
      </c>
      <c r="G862" s="20" t="s">
        <v>4329</v>
      </c>
      <c r="H862" s="17">
        <v>2015</v>
      </c>
      <c r="I862" s="17" t="s">
        <v>4397</v>
      </c>
      <c r="J862" s="20" t="s">
        <v>4392</v>
      </c>
      <c r="K862" s="20" t="s">
        <v>4393</v>
      </c>
      <c r="L862" s="20" t="s">
        <v>4406</v>
      </c>
      <c r="M862" s="22">
        <v>44949</v>
      </c>
      <c r="N862" s="22">
        <v>44949</v>
      </c>
      <c r="O862" s="20" t="s">
        <v>4394</v>
      </c>
      <c r="P862" s="17" t="s">
        <v>4398</v>
      </c>
    </row>
    <row r="863" spans="1:16" s="17" customFormat="1" ht="202.5" x14ac:dyDescent="0.25">
      <c r="A863" s="26" t="s">
        <v>4467</v>
      </c>
      <c r="B863" s="17" t="s">
        <v>184</v>
      </c>
      <c r="C863" s="20" t="s">
        <v>4402</v>
      </c>
      <c r="D863" s="17" t="s">
        <v>641</v>
      </c>
      <c r="E863" s="17" t="s">
        <v>456</v>
      </c>
      <c r="F863" s="17" t="s">
        <v>455</v>
      </c>
      <c r="G863" s="20" t="s">
        <v>4329</v>
      </c>
      <c r="H863" s="17">
        <v>2015</v>
      </c>
      <c r="I863" s="17" t="s">
        <v>4396</v>
      </c>
      <c r="J863" s="20" t="s">
        <v>4395</v>
      </c>
      <c r="K863" s="20" t="s">
        <v>4399</v>
      </c>
      <c r="L863" s="20" t="s">
        <v>4404</v>
      </c>
      <c r="M863" s="22">
        <v>44949</v>
      </c>
      <c r="N863" s="22">
        <v>44949</v>
      </c>
      <c r="O863" s="20" t="s">
        <v>4403</v>
      </c>
      <c r="P863" s="17" t="s">
        <v>4398</v>
      </c>
    </row>
    <row r="864" spans="1:16" s="17" customFormat="1" ht="27" x14ac:dyDescent="0.25">
      <c r="A864" s="26" t="s">
        <v>4416</v>
      </c>
      <c r="B864" s="17" t="s">
        <v>187</v>
      </c>
      <c r="C864" s="20" t="s">
        <v>4377</v>
      </c>
      <c r="D864" s="17" t="s">
        <v>641</v>
      </c>
      <c r="E864" s="17" t="s">
        <v>456</v>
      </c>
      <c r="F864" s="17" t="s">
        <v>455</v>
      </c>
      <c r="G864" s="20" t="s">
        <v>4329</v>
      </c>
      <c r="H864" s="17">
        <v>2015</v>
      </c>
      <c r="I864" s="17" t="s">
        <v>4418</v>
      </c>
      <c r="J864" s="20" t="s">
        <v>4412</v>
      </c>
      <c r="K864" s="17" t="s">
        <v>4413</v>
      </c>
      <c r="M864" s="22">
        <v>44944</v>
      </c>
      <c r="N864" s="22">
        <v>44944</v>
      </c>
      <c r="P864" s="17" t="s">
        <v>4398</v>
      </c>
    </row>
    <row r="865" spans="1:16" s="17" customFormat="1" ht="27" x14ac:dyDescent="0.25">
      <c r="A865" s="26" t="s">
        <v>4417</v>
      </c>
      <c r="B865" s="17" t="s">
        <v>187</v>
      </c>
      <c r="C865" s="20" t="s">
        <v>4377</v>
      </c>
      <c r="D865" s="17" t="s">
        <v>641</v>
      </c>
      <c r="E865" s="17" t="s">
        <v>456</v>
      </c>
      <c r="F865" s="17" t="s">
        <v>455</v>
      </c>
      <c r="G865" s="20" t="s">
        <v>4329</v>
      </c>
      <c r="H865" s="17">
        <v>2015</v>
      </c>
      <c r="I865" s="17" t="s">
        <v>4466</v>
      </c>
      <c r="J865" s="20" t="s">
        <v>4415</v>
      </c>
      <c r="K865" s="17" t="s">
        <v>4414</v>
      </c>
      <c r="M865" s="22">
        <v>44949</v>
      </c>
      <c r="N865" s="22">
        <v>44949</v>
      </c>
      <c r="P865" s="17" t="s">
        <v>4398</v>
      </c>
    </row>
    <row r="866" spans="1:16" s="17" customFormat="1" ht="202.5" x14ac:dyDescent="0.25">
      <c r="A866" s="26" t="s">
        <v>4561</v>
      </c>
      <c r="B866" s="17" t="s">
        <v>176</v>
      </c>
      <c r="C866" s="17" t="s">
        <v>329</v>
      </c>
      <c r="D866" s="17" t="s">
        <v>2610</v>
      </c>
      <c r="E866" s="17" t="s">
        <v>37</v>
      </c>
      <c r="F866" s="17" t="s">
        <v>169</v>
      </c>
      <c r="G866" s="17" t="s">
        <v>4468</v>
      </c>
      <c r="H866" s="17">
        <v>2007</v>
      </c>
      <c r="I866" s="20" t="s">
        <v>4469</v>
      </c>
      <c r="J866" s="20" t="s">
        <v>4470</v>
      </c>
      <c r="K866" s="20" t="s">
        <v>4480</v>
      </c>
      <c r="L866" s="17" t="s">
        <v>4471</v>
      </c>
      <c r="M866" s="22">
        <v>44965</v>
      </c>
      <c r="N866" s="22">
        <v>44965</v>
      </c>
      <c r="O866" s="20" t="s">
        <v>4473</v>
      </c>
      <c r="P866" s="20" t="s">
        <v>4472</v>
      </c>
    </row>
    <row r="867" spans="1:16" s="17" customFormat="1" ht="148.5" x14ac:dyDescent="0.25">
      <c r="A867" s="26" t="s">
        <v>4562</v>
      </c>
      <c r="B867" s="17" t="s">
        <v>361</v>
      </c>
      <c r="C867" s="17" t="s">
        <v>4431</v>
      </c>
      <c r="D867" s="17" t="s">
        <v>2610</v>
      </c>
      <c r="E867" s="17" t="s">
        <v>37</v>
      </c>
      <c r="F867" s="17" t="s">
        <v>169</v>
      </c>
      <c r="G867" s="17" t="s">
        <v>4468</v>
      </c>
      <c r="H867" s="17">
        <v>2018</v>
      </c>
      <c r="I867" s="20" t="s">
        <v>4475</v>
      </c>
      <c r="J867" s="20" t="s">
        <v>4474</v>
      </c>
      <c r="K867" s="20" t="s">
        <v>4479</v>
      </c>
      <c r="L867" s="17" t="s">
        <v>4478</v>
      </c>
      <c r="M867" s="22">
        <v>44965</v>
      </c>
      <c r="N867" s="22">
        <v>44965</v>
      </c>
      <c r="O867" s="20" t="s">
        <v>4477</v>
      </c>
      <c r="P867" s="20" t="s">
        <v>4476</v>
      </c>
    </row>
    <row r="868" spans="1:16" s="17" customFormat="1" ht="202.5" x14ac:dyDescent="0.25">
      <c r="A868" s="26" t="s">
        <v>4563</v>
      </c>
      <c r="B868" s="17" t="s">
        <v>182</v>
      </c>
      <c r="C868" s="17" t="s">
        <v>4433</v>
      </c>
      <c r="D868" s="17" t="s">
        <v>2610</v>
      </c>
      <c r="E868" s="17" t="s">
        <v>37</v>
      </c>
      <c r="F868" s="17" t="s">
        <v>169</v>
      </c>
      <c r="G868" s="17" t="s">
        <v>4468</v>
      </c>
      <c r="H868" s="17">
        <v>2006</v>
      </c>
      <c r="I868" s="20" t="s">
        <v>4481</v>
      </c>
      <c r="J868" s="20" t="s">
        <v>4482</v>
      </c>
      <c r="K868" s="20" t="s">
        <v>4483</v>
      </c>
      <c r="L868" s="17" t="s">
        <v>4471</v>
      </c>
      <c r="M868" s="22">
        <v>44965</v>
      </c>
      <c r="N868" s="22">
        <v>44965</v>
      </c>
      <c r="O868" s="20" t="s">
        <v>4484</v>
      </c>
      <c r="P868" s="20" t="s">
        <v>4485</v>
      </c>
    </row>
    <row r="869" spans="1:16" s="17" customFormat="1" ht="162" x14ac:dyDescent="0.25">
      <c r="A869" s="26" t="s">
        <v>4570</v>
      </c>
      <c r="B869" s="17" t="s">
        <v>361</v>
      </c>
      <c r="C869" s="20" t="s">
        <v>4447</v>
      </c>
      <c r="D869" s="17" t="s">
        <v>2610</v>
      </c>
      <c r="E869" s="17" t="s">
        <v>37</v>
      </c>
      <c r="F869" s="17" t="s">
        <v>169</v>
      </c>
      <c r="G869" s="17" t="s">
        <v>4468</v>
      </c>
      <c r="H869" s="17">
        <v>2021</v>
      </c>
      <c r="I869" s="20" t="s">
        <v>4486</v>
      </c>
      <c r="J869" s="20" t="s">
        <v>4487</v>
      </c>
      <c r="K869" s="20" t="s">
        <v>4489</v>
      </c>
      <c r="L869" s="17" t="s">
        <v>4488</v>
      </c>
      <c r="M869" s="22">
        <v>44965</v>
      </c>
      <c r="N869" s="22">
        <v>44965</v>
      </c>
      <c r="O869" s="20" t="s">
        <v>4490</v>
      </c>
      <c r="P869" s="20" t="s">
        <v>4491</v>
      </c>
    </row>
    <row r="870" spans="1:16" s="17" customFormat="1" ht="270" x14ac:dyDescent="0.25">
      <c r="A870" s="26" t="s">
        <v>4564</v>
      </c>
      <c r="B870" s="17" t="s">
        <v>215</v>
      </c>
      <c r="C870" s="17" t="s">
        <v>4451</v>
      </c>
      <c r="D870" s="17" t="s">
        <v>2610</v>
      </c>
      <c r="E870" s="17" t="s">
        <v>37</v>
      </c>
      <c r="F870" s="17" t="s">
        <v>169</v>
      </c>
      <c r="G870" s="17" t="s">
        <v>4468</v>
      </c>
      <c r="H870" s="17">
        <v>2022</v>
      </c>
      <c r="I870" s="20" t="s">
        <v>4492</v>
      </c>
      <c r="J870" s="20" t="s">
        <v>4493</v>
      </c>
      <c r="K870" s="20" t="s">
        <v>4494</v>
      </c>
      <c r="L870" s="17" t="s">
        <v>4495</v>
      </c>
      <c r="M870" s="22">
        <v>44965</v>
      </c>
      <c r="N870" s="22">
        <v>44965</v>
      </c>
      <c r="O870" s="20" t="s">
        <v>4496</v>
      </c>
      <c r="P870" s="20" t="s">
        <v>4497</v>
      </c>
    </row>
    <row r="871" spans="1:16" s="17" customFormat="1" ht="121.5" x14ac:dyDescent="0.25">
      <c r="A871" s="26" t="s">
        <v>4565</v>
      </c>
      <c r="B871" s="17" t="s">
        <v>182</v>
      </c>
      <c r="C871" s="17" t="s">
        <v>4455</v>
      </c>
      <c r="D871" s="17" t="s">
        <v>2610</v>
      </c>
      <c r="E871" s="17" t="s">
        <v>37</v>
      </c>
      <c r="F871" s="17" t="s">
        <v>169</v>
      </c>
      <c r="G871" s="17" t="s">
        <v>4468</v>
      </c>
      <c r="H871" s="17">
        <v>2022</v>
      </c>
      <c r="I871" s="20" t="s">
        <v>4499</v>
      </c>
      <c r="J871" s="20" t="s">
        <v>4498</v>
      </c>
      <c r="K871" s="20" t="s">
        <v>4500</v>
      </c>
      <c r="L871" s="17" t="s">
        <v>4501</v>
      </c>
      <c r="M871" s="22">
        <v>44965</v>
      </c>
      <c r="N871" s="22">
        <v>44965</v>
      </c>
      <c r="O871" s="20" t="s">
        <v>4502</v>
      </c>
      <c r="P871" s="20" t="s">
        <v>4503</v>
      </c>
    </row>
    <row r="872" spans="1:16" s="17" customFormat="1" ht="121.5" x14ac:dyDescent="0.25">
      <c r="A872" s="26" t="s">
        <v>4566</v>
      </c>
      <c r="B872" s="17" t="s">
        <v>176</v>
      </c>
      <c r="C872" s="17" t="s">
        <v>4455</v>
      </c>
      <c r="D872" s="17" t="s">
        <v>2610</v>
      </c>
      <c r="E872" s="17" t="s">
        <v>37</v>
      </c>
      <c r="F872" s="17" t="s">
        <v>169</v>
      </c>
      <c r="G872" s="17" t="s">
        <v>4468</v>
      </c>
      <c r="H872" s="17">
        <v>2019</v>
      </c>
      <c r="I872" s="20" t="s">
        <v>4504</v>
      </c>
      <c r="J872" s="20" t="s">
        <v>4505</v>
      </c>
      <c r="K872" s="20" t="s">
        <v>4507</v>
      </c>
      <c r="L872" s="20" t="s">
        <v>4506</v>
      </c>
      <c r="M872" s="22">
        <v>44965</v>
      </c>
      <c r="N872" s="22">
        <v>44965</v>
      </c>
      <c r="O872" s="20" t="s">
        <v>4508</v>
      </c>
      <c r="P872" s="20" t="s">
        <v>4509</v>
      </c>
    </row>
    <row r="873" spans="1:16" s="17" customFormat="1" ht="229.5" x14ac:dyDescent="0.25">
      <c r="A873" s="26" t="s">
        <v>4575</v>
      </c>
      <c r="B873" s="20" t="s">
        <v>4573</v>
      </c>
      <c r="C873" s="17" t="s">
        <v>4455</v>
      </c>
      <c r="D873" s="17" t="s">
        <v>2610</v>
      </c>
      <c r="E873" s="17" t="s">
        <v>37</v>
      </c>
      <c r="F873" s="17" t="s">
        <v>169</v>
      </c>
      <c r="G873" s="17" t="s">
        <v>4468</v>
      </c>
      <c r="H873" s="17">
        <v>2022</v>
      </c>
      <c r="I873" s="20" t="s">
        <v>4510</v>
      </c>
      <c r="J873" s="20" t="s">
        <v>4512</v>
      </c>
      <c r="K873" s="20" t="s">
        <v>4514</v>
      </c>
      <c r="L873" s="17" t="s">
        <v>4513</v>
      </c>
      <c r="M873" s="22">
        <v>44965</v>
      </c>
      <c r="N873" s="22">
        <v>44965</v>
      </c>
      <c r="O873" s="20" t="s">
        <v>4515</v>
      </c>
      <c r="P873" s="20" t="s">
        <v>4516</v>
      </c>
    </row>
    <row r="874" spans="1:16" s="17" customFormat="1" ht="175.5" x14ac:dyDescent="0.25">
      <c r="A874" s="26" t="s">
        <v>4580</v>
      </c>
      <c r="B874" s="17" t="s">
        <v>182</v>
      </c>
      <c r="C874" s="17" t="s">
        <v>4458</v>
      </c>
      <c r="D874" s="17" t="s">
        <v>2610</v>
      </c>
      <c r="E874" s="17" t="s">
        <v>37</v>
      </c>
      <c r="F874" s="17" t="s">
        <v>169</v>
      </c>
      <c r="G874" s="17" t="s">
        <v>4468</v>
      </c>
      <c r="H874" s="17">
        <v>2021</v>
      </c>
      <c r="I874" s="20" t="s">
        <v>4517</v>
      </c>
      <c r="J874" s="20" t="s">
        <v>4518</v>
      </c>
      <c r="K874" s="20" t="s">
        <v>4520</v>
      </c>
      <c r="L874" s="17" t="s">
        <v>4521</v>
      </c>
      <c r="M874" s="22">
        <v>44965</v>
      </c>
      <c r="N874" s="22">
        <v>44965</v>
      </c>
      <c r="O874" s="20" t="s">
        <v>4522</v>
      </c>
      <c r="P874" s="20" t="s">
        <v>4519</v>
      </c>
    </row>
    <row r="875" spans="1:16" s="17" customFormat="1" ht="189" x14ac:dyDescent="0.25">
      <c r="A875" s="26" t="s">
        <v>4567</v>
      </c>
      <c r="B875" s="17" t="s">
        <v>269</v>
      </c>
      <c r="C875" s="17" t="s">
        <v>4460</v>
      </c>
      <c r="D875" s="17" t="s">
        <v>2610</v>
      </c>
      <c r="E875" s="17" t="s">
        <v>37</v>
      </c>
      <c r="F875" s="17" t="s">
        <v>169</v>
      </c>
      <c r="G875" s="17" t="s">
        <v>4468</v>
      </c>
      <c r="H875" s="17">
        <v>2008</v>
      </c>
      <c r="I875" s="20" t="s">
        <v>4523</v>
      </c>
      <c r="J875" s="20" t="s">
        <v>4524</v>
      </c>
      <c r="K875" s="20" t="s">
        <v>4525</v>
      </c>
      <c r="L875" s="17" t="s">
        <v>4526</v>
      </c>
      <c r="M875" s="22">
        <v>44965</v>
      </c>
      <c r="N875" s="22">
        <v>44965</v>
      </c>
      <c r="O875" s="20" t="s">
        <v>4527</v>
      </c>
      <c r="P875" s="20" t="s">
        <v>4528</v>
      </c>
    </row>
    <row r="876" spans="1:16" s="17" customFormat="1" ht="121.5" x14ac:dyDescent="0.25">
      <c r="A876" s="26" t="s">
        <v>4568</v>
      </c>
      <c r="B876" s="17" t="s">
        <v>182</v>
      </c>
      <c r="C876" s="17" t="s">
        <v>4462</v>
      </c>
      <c r="D876" s="17" t="s">
        <v>2610</v>
      </c>
      <c r="E876" s="17" t="s">
        <v>37</v>
      </c>
      <c r="F876" s="17" t="s">
        <v>169</v>
      </c>
      <c r="G876" s="17" t="s">
        <v>4468</v>
      </c>
      <c r="H876" s="17">
        <v>2007</v>
      </c>
      <c r="I876" s="20" t="s">
        <v>4530</v>
      </c>
      <c r="J876" s="20" t="s">
        <v>4531</v>
      </c>
      <c r="K876" s="20" t="s">
        <v>4532</v>
      </c>
      <c r="L876" s="17" t="s">
        <v>4533</v>
      </c>
      <c r="M876" s="22">
        <v>44965</v>
      </c>
      <c r="N876" s="22">
        <v>44965</v>
      </c>
      <c r="O876" s="20" t="s">
        <v>4534</v>
      </c>
      <c r="P876" s="20" t="s">
        <v>4529</v>
      </c>
    </row>
    <row r="877" spans="1:16" s="17" customFormat="1" ht="121.5" x14ac:dyDescent="0.25">
      <c r="A877" s="26" t="s">
        <v>4569</v>
      </c>
      <c r="B877" s="17" t="s">
        <v>177</v>
      </c>
      <c r="C877" s="17" t="s">
        <v>4462</v>
      </c>
      <c r="D877" s="17" t="s">
        <v>2610</v>
      </c>
      <c r="E877" s="17" t="s">
        <v>37</v>
      </c>
      <c r="F877" s="17" t="s">
        <v>169</v>
      </c>
      <c r="G877" s="17" t="s">
        <v>4468</v>
      </c>
      <c r="H877" s="17">
        <v>2019</v>
      </c>
      <c r="I877" s="20" t="s">
        <v>4537</v>
      </c>
      <c r="J877" s="20" t="s">
        <v>4536</v>
      </c>
      <c r="K877" s="20" t="s">
        <v>4538</v>
      </c>
      <c r="L877" s="17" t="s">
        <v>4539</v>
      </c>
      <c r="M877" s="22">
        <v>44965</v>
      </c>
      <c r="N877" s="22">
        <v>44965</v>
      </c>
      <c r="O877" s="20" t="s">
        <v>5683</v>
      </c>
      <c r="P877" s="20" t="s">
        <v>4535</v>
      </c>
    </row>
    <row r="878" spans="1:16" s="17" customFormat="1" ht="324" x14ac:dyDescent="0.25">
      <c r="A878" s="26" t="s">
        <v>5800</v>
      </c>
      <c r="B878" s="20" t="s">
        <v>4547</v>
      </c>
      <c r="C878" s="17" t="s">
        <v>4558</v>
      </c>
      <c r="D878" s="17" t="s">
        <v>2610</v>
      </c>
      <c r="E878" s="17" t="s">
        <v>37</v>
      </c>
      <c r="F878" s="17" t="s">
        <v>169</v>
      </c>
      <c r="G878" s="17" t="s">
        <v>4468</v>
      </c>
      <c r="H878" s="17">
        <v>2021</v>
      </c>
      <c r="I878" s="20" t="s">
        <v>4596</v>
      </c>
      <c r="J878" s="20" t="s">
        <v>4597</v>
      </c>
      <c r="K878" s="20" t="s">
        <v>4598</v>
      </c>
      <c r="L878" s="17" t="s">
        <v>4599</v>
      </c>
      <c r="M878" s="22">
        <v>44967</v>
      </c>
      <c r="N878" s="22">
        <v>44967</v>
      </c>
      <c r="O878" s="20" t="s">
        <v>4600</v>
      </c>
      <c r="P878" s="20" t="s">
        <v>4603</v>
      </c>
    </row>
    <row r="879" spans="1:16" s="17" customFormat="1" ht="121.5" x14ac:dyDescent="0.25">
      <c r="A879" s="26" t="s">
        <v>5370</v>
      </c>
      <c r="B879" s="17" t="s">
        <v>5013</v>
      </c>
      <c r="C879" s="17" t="s">
        <v>4545</v>
      </c>
      <c r="D879" s="17" t="s">
        <v>2610</v>
      </c>
      <c r="E879" s="17" t="s">
        <v>37</v>
      </c>
      <c r="F879" s="17" t="s">
        <v>169</v>
      </c>
      <c r="G879" s="17" t="s">
        <v>4468</v>
      </c>
      <c r="H879" s="17">
        <v>2022</v>
      </c>
      <c r="I879" s="20" t="s">
        <v>4601</v>
      </c>
      <c r="J879" s="20" t="s">
        <v>4602</v>
      </c>
      <c r="K879" s="20" t="s">
        <v>4606</v>
      </c>
      <c r="L879" s="17" t="s">
        <v>4605</v>
      </c>
      <c r="M879" s="22">
        <v>44967</v>
      </c>
      <c r="N879" s="22">
        <v>44967</v>
      </c>
      <c r="O879" s="20" t="s">
        <v>4607</v>
      </c>
      <c r="P879" s="20" t="s">
        <v>4604</v>
      </c>
    </row>
    <row r="880" spans="1:16" s="17" customFormat="1" ht="189" x14ac:dyDescent="0.25">
      <c r="A880" s="26" t="s">
        <v>5369</v>
      </c>
      <c r="B880" s="17" t="s">
        <v>179</v>
      </c>
      <c r="C880" s="17" t="s">
        <v>4549</v>
      </c>
      <c r="D880" s="17" t="s">
        <v>2610</v>
      </c>
      <c r="E880" s="17" t="s">
        <v>37</v>
      </c>
      <c r="F880" s="17" t="s">
        <v>169</v>
      </c>
      <c r="G880" s="17" t="s">
        <v>4468</v>
      </c>
      <c r="H880" s="17">
        <v>2020</v>
      </c>
      <c r="I880" s="20" t="s">
        <v>4608</v>
      </c>
      <c r="J880" s="20" t="s">
        <v>4609</v>
      </c>
      <c r="K880" s="20" t="s">
        <v>4620</v>
      </c>
      <c r="L880" s="17" t="s">
        <v>4610</v>
      </c>
      <c r="M880" s="22">
        <v>44967</v>
      </c>
      <c r="N880" s="22">
        <v>44967</v>
      </c>
      <c r="O880" s="20" t="s">
        <v>4611</v>
      </c>
      <c r="P880" s="20" t="s">
        <v>4612</v>
      </c>
    </row>
    <row r="881" spans="1:16" s="17" customFormat="1" ht="256.5" x14ac:dyDescent="0.25">
      <c r="A881" s="26" t="s">
        <v>4613</v>
      </c>
      <c r="B881" s="17" t="s">
        <v>175</v>
      </c>
      <c r="C881" s="17" t="s">
        <v>300</v>
      </c>
      <c r="D881" s="17" t="s">
        <v>2610</v>
      </c>
      <c r="E881" s="17" t="s">
        <v>37</v>
      </c>
      <c r="F881" s="17" t="s">
        <v>169</v>
      </c>
      <c r="G881" s="17" t="s">
        <v>4468</v>
      </c>
      <c r="H881" s="17">
        <v>2019</v>
      </c>
      <c r="I881" s="20" t="s">
        <v>4614</v>
      </c>
      <c r="J881" s="20" t="s">
        <v>4615</v>
      </c>
      <c r="K881" s="20" t="s">
        <v>4619</v>
      </c>
      <c r="L881" s="17" t="s">
        <v>4618</v>
      </c>
      <c r="M881" s="22">
        <v>44967</v>
      </c>
      <c r="N881" s="22">
        <v>44967</v>
      </c>
      <c r="O881" s="20" t="s">
        <v>4616</v>
      </c>
      <c r="P881" s="20" t="s">
        <v>4617</v>
      </c>
    </row>
    <row r="882" spans="1:16" s="17" customFormat="1" ht="216" x14ac:dyDescent="0.25">
      <c r="A882" s="26" t="s">
        <v>4624</v>
      </c>
      <c r="B882" s="20" t="s">
        <v>4573</v>
      </c>
      <c r="C882" s="17" t="s">
        <v>4555</v>
      </c>
      <c r="D882" s="17" t="s">
        <v>2610</v>
      </c>
      <c r="E882" s="17" t="s">
        <v>37</v>
      </c>
      <c r="F882" s="17" t="s">
        <v>169</v>
      </c>
      <c r="G882" s="17" t="s">
        <v>4468</v>
      </c>
      <c r="H882" s="17">
        <v>2021</v>
      </c>
      <c r="I882" s="20" t="s">
        <v>4621</v>
      </c>
      <c r="J882" s="20" t="s">
        <v>4622</v>
      </c>
      <c r="K882" s="20" t="s">
        <v>4627</v>
      </c>
      <c r="L882" s="17" t="s">
        <v>4623</v>
      </c>
      <c r="M882" s="22">
        <v>44967</v>
      </c>
      <c r="N882" s="22">
        <v>44967</v>
      </c>
      <c r="O882" s="20" t="s">
        <v>4625</v>
      </c>
      <c r="P882" s="20" t="s">
        <v>4626</v>
      </c>
    </row>
    <row r="883" spans="1:16" s="17" customFormat="1" ht="202.5" x14ac:dyDescent="0.25">
      <c r="A883" s="26" t="s">
        <v>4643</v>
      </c>
      <c r="B883" s="17" t="s">
        <v>4638</v>
      </c>
      <c r="C883" s="17" t="s">
        <v>4642</v>
      </c>
      <c r="D883" s="17" t="s">
        <v>2610</v>
      </c>
      <c r="E883" s="17" t="s">
        <v>37</v>
      </c>
      <c r="F883" s="17" t="s">
        <v>169</v>
      </c>
      <c r="G883" s="17" t="s">
        <v>4468</v>
      </c>
      <c r="H883" s="17">
        <v>2022</v>
      </c>
      <c r="I883" s="20" t="s">
        <v>4628</v>
      </c>
      <c r="J883" s="20" t="s">
        <v>4630</v>
      </c>
      <c r="K883" s="20" t="s">
        <v>4644</v>
      </c>
      <c r="L883" s="17" t="s">
        <v>4634</v>
      </c>
      <c r="M883" s="22">
        <v>44970</v>
      </c>
      <c r="N883" s="22">
        <v>44970</v>
      </c>
      <c r="O883" s="20" t="s">
        <v>4631</v>
      </c>
      <c r="P883" s="20" t="s">
        <v>4635</v>
      </c>
    </row>
    <row r="884" spans="1:16" s="17" customFormat="1" ht="189" x14ac:dyDescent="0.25">
      <c r="A884" s="26" t="s">
        <v>4645</v>
      </c>
      <c r="B884" s="17" t="s">
        <v>4886</v>
      </c>
      <c r="C884" s="17" t="s">
        <v>4576</v>
      </c>
      <c r="D884" s="17" t="s">
        <v>2610</v>
      </c>
      <c r="E884" s="17" t="s">
        <v>37</v>
      </c>
      <c r="F884" s="17" t="s">
        <v>169</v>
      </c>
      <c r="G884" s="17" t="s">
        <v>4468</v>
      </c>
      <c r="H884" s="17">
        <v>2018</v>
      </c>
      <c r="I884" s="20" t="s">
        <v>4779</v>
      </c>
      <c r="J884" s="20" t="s">
        <v>4646</v>
      </c>
      <c r="K884" s="20" t="s">
        <v>4647</v>
      </c>
      <c r="L884" s="20" t="s">
        <v>4648</v>
      </c>
      <c r="M884" s="22">
        <v>44970</v>
      </c>
      <c r="N884" s="22">
        <v>44970</v>
      </c>
      <c r="P884" s="20" t="s">
        <v>4476</v>
      </c>
    </row>
    <row r="885" spans="1:16" s="17" customFormat="1" ht="162" x14ac:dyDescent="0.25">
      <c r="A885" s="26" t="s">
        <v>5801</v>
      </c>
      <c r="B885" s="20" t="s">
        <v>4547</v>
      </c>
      <c r="C885" s="17" t="s">
        <v>5371</v>
      </c>
      <c r="D885" s="17" t="s">
        <v>2610</v>
      </c>
      <c r="E885" s="17" t="s">
        <v>37</v>
      </c>
      <c r="F885" s="17" t="s">
        <v>169</v>
      </c>
      <c r="G885" s="17" t="s">
        <v>4468</v>
      </c>
      <c r="H885" s="17">
        <v>2022</v>
      </c>
      <c r="I885" s="20" t="s">
        <v>4649</v>
      </c>
      <c r="J885" s="20" t="s">
        <v>4650</v>
      </c>
      <c r="K885" s="20" t="s">
        <v>4652</v>
      </c>
      <c r="L885" s="17" t="s">
        <v>4651</v>
      </c>
      <c r="M885" s="22">
        <v>44970</v>
      </c>
      <c r="N885" s="22">
        <v>44970</v>
      </c>
      <c r="O885" s="20" t="s">
        <v>4653</v>
      </c>
      <c r="P885" s="20" t="s">
        <v>4654</v>
      </c>
    </row>
    <row r="886" spans="1:16" s="17" customFormat="1" ht="135" x14ac:dyDescent="0.25">
      <c r="A886" s="26" t="s">
        <v>4655</v>
      </c>
      <c r="B886" s="17" t="s">
        <v>175</v>
      </c>
      <c r="C886" s="17" t="s">
        <v>4656</v>
      </c>
      <c r="D886" s="17" t="s">
        <v>2610</v>
      </c>
      <c r="E886" s="17" t="s">
        <v>37</v>
      </c>
      <c r="F886" s="17" t="s">
        <v>169</v>
      </c>
      <c r="G886" s="17" t="s">
        <v>4468</v>
      </c>
      <c r="H886" s="17">
        <v>2019</v>
      </c>
      <c r="I886" s="20" t="s">
        <v>4661</v>
      </c>
      <c r="J886" s="20" t="s">
        <v>4660</v>
      </c>
      <c r="K886" s="20" t="s">
        <v>4657</v>
      </c>
      <c r="L886" s="17" t="s">
        <v>4658</v>
      </c>
      <c r="M886" s="22">
        <v>44970</v>
      </c>
      <c r="N886" s="22">
        <v>44970</v>
      </c>
      <c r="O886" s="20" t="s">
        <v>4659</v>
      </c>
      <c r="P886" s="20" t="s">
        <v>4662</v>
      </c>
    </row>
    <row r="887" spans="1:16" s="17" customFormat="1" ht="121.5" x14ac:dyDescent="0.25">
      <c r="A887" s="26" t="s">
        <v>4669</v>
      </c>
      <c r="B887" s="20" t="s">
        <v>4573</v>
      </c>
      <c r="C887" s="17" t="s">
        <v>4583</v>
      </c>
      <c r="D887" s="17" t="s">
        <v>2610</v>
      </c>
      <c r="E887" s="17" t="s">
        <v>37</v>
      </c>
      <c r="F887" s="17" t="s">
        <v>169</v>
      </c>
      <c r="G887" s="17" t="s">
        <v>4468</v>
      </c>
      <c r="H887" s="17">
        <v>2021</v>
      </c>
      <c r="I887" s="20" t="s">
        <v>4663</v>
      </c>
      <c r="J887" s="20" t="s">
        <v>4664</v>
      </c>
      <c r="K887" s="20" t="s">
        <v>4666</v>
      </c>
      <c r="L887" s="17" t="s">
        <v>4665</v>
      </c>
      <c r="M887" s="22">
        <v>44970</v>
      </c>
      <c r="N887" s="22">
        <v>44970</v>
      </c>
      <c r="O887" s="20" t="s">
        <v>4667</v>
      </c>
      <c r="P887" s="20" t="s">
        <v>4668</v>
      </c>
    </row>
    <row r="888" spans="1:16" s="17" customFormat="1" ht="270" x14ac:dyDescent="0.25">
      <c r="A888" s="26" t="s">
        <v>4670</v>
      </c>
      <c r="B888" s="17" t="s">
        <v>208</v>
      </c>
      <c r="C888" s="17" t="s">
        <v>4585</v>
      </c>
      <c r="D888" s="17" t="s">
        <v>2610</v>
      </c>
      <c r="E888" s="17" t="s">
        <v>37</v>
      </c>
      <c r="F888" s="17" t="s">
        <v>169</v>
      </c>
      <c r="G888" s="17" t="s">
        <v>4468</v>
      </c>
      <c r="H888" s="17">
        <v>2008</v>
      </c>
      <c r="I888" s="20" t="s">
        <v>4671</v>
      </c>
      <c r="J888" s="20" t="s">
        <v>4672</v>
      </c>
      <c r="K888" s="20" t="s">
        <v>4675</v>
      </c>
      <c r="L888" s="17" t="s">
        <v>4673</v>
      </c>
      <c r="M888" s="22">
        <v>44970</v>
      </c>
      <c r="N888" s="22">
        <v>44970</v>
      </c>
      <c r="O888" s="20" t="s">
        <v>4676</v>
      </c>
      <c r="P888" s="20" t="s">
        <v>4674</v>
      </c>
    </row>
    <row r="889" spans="1:16" s="17" customFormat="1" ht="162" x14ac:dyDescent="0.25">
      <c r="A889" s="26" t="s">
        <v>5802</v>
      </c>
      <c r="B889" s="17" t="s">
        <v>189</v>
      </c>
      <c r="C889" s="17" t="s">
        <v>4587</v>
      </c>
      <c r="D889" s="17" t="s">
        <v>2610</v>
      </c>
      <c r="E889" s="17" t="s">
        <v>37</v>
      </c>
      <c r="F889" s="17" t="s">
        <v>169</v>
      </c>
      <c r="G889" s="17" t="s">
        <v>4468</v>
      </c>
      <c r="H889" s="17">
        <v>2013</v>
      </c>
      <c r="I889" s="20" t="s">
        <v>4677</v>
      </c>
      <c r="J889" s="20" t="s">
        <v>4678</v>
      </c>
      <c r="K889" s="20" t="s">
        <v>4679</v>
      </c>
      <c r="L889" s="17" t="s">
        <v>4610</v>
      </c>
      <c r="M889" s="22">
        <v>44970</v>
      </c>
      <c r="N889" s="22">
        <v>44970</v>
      </c>
      <c r="O889" s="20" t="s">
        <v>4680</v>
      </c>
      <c r="P889" s="20" t="s">
        <v>4681</v>
      </c>
    </row>
    <row r="890" spans="1:16" s="17" customFormat="1" ht="135" x14ac:dyDescent="0.25">
      <c r="A890" s="26" t="s">
        <v>4682</v>
      </c>
      <c r="B890" s="20" t="s">
        <v>4573</v>
      </c>
      <c r="C890" s="17" t="s">
        <v>4594</v>
      </c>
      <c r="D890" s="17" t="s">
        <v>2610</v>
      </c>
      <c r="E890" s="17" t="s">
        <v>37</v>
      </c>
      <c r="F890" s="17" t="s">
        <v>169</v>
      </c>
      <c r="G890" s="17" t="s">
        <v>4468</v>
      </c>
      <c r="H890" s="17">
        <v>2007</v>
      </c>
      <c r="I890" s="20" t="s">
        <v>4683</v>
      </c>
      <c r="J890" s="20" t="s">
        <v>4684</v>
      </c>
      <c r="K890" s="20" t="s">
        <v>4685</v>
      </c>
      <c r="L890" s="17" t="s">
        <v>4686</v>
      </c>
      <c r="M890" s="22">
        <v>44970</v>
      </c>
      <c r="N890" s="22">
        <v>44970</v>
      </c>
      <c r="O890" s="20" t="s">
        <v>4687</v>
      </c>
      <c r="P890" s="20" t="s">
        <v>4688</v>
      </c>
    </row>
    <row r="891" spans="1:16" s="17" customFormat="1" ht="202.5" x14ac:dyDescent="0.25">
      <c r="A891" s="26" t="s">
        <v>4720</v>
      </c>
      <c r="B891" s="17" t="s">
        <v>177</v>
      </c>
      <c r="C891" s="17" t="s">
        <v>4460</v>
      </c>
      <c r="D891" s="17" t="s">
        <v>2610</v>
      </c>
      <c r="E891" s="17" t="s">
        <v>37</v>
      </c>
      <c r="F891" s="17" t="s">
        <v>169</v>
      </c>
      <c r="G891" s="17" t="s">
        <v>4468</v>
      </c>
      <c r="H891" s="17">
        <v>2019</v>
      </c>
      <c r="I891" s="20" t="s">
        <v>4721</v>
      </c>
      <c r="J891" s="20" t="s">
        <v>4722</v>
      </c>
      <c r="K891" s="20" t="s">
        <v>4723</v>
      </c>
      <c r="L891" s="17" t="s">
        <v>4724</v>
      </c>
      <c r="M891" s="22">
        <v>44971</v>
      </c>
      <c r="N891" s="22">
        <v>44971</v>
      </c>
      <c r="O891" s="20" t="s">
        <v>4725</v>
      </c>
      <c r="P891" s="20" t="s">
        <v>4726</v>
      </c>
    </row>
    <row r="892" spans="1:16" s="17" customFormat="1" ht="162" x14ac:dyDescent="0.25">
      <c r="A892" s="26" t="s">
        <v>4727</v>
      </c>
      <c r="B892" s="20" t="s">
        <v>4573</v>
      </c>
      <c r="C892" s="17" t="s">
        <v>4699</v>
      </c>
      <c r="D892" s="17" t="s">
        <v>2610</v>
      </c>
      <c r="E892" s="17" t="s">
        <v>37</v>
      </c>
      <c r="F892" s="17" t="s">
        <v>169</v>
      </c>
      <c r="G892" s="17" t="s">
        <v>4468</v>
      </c>
      <c r="H892" s="17">
        <v>2004</v>
      </c>
      <c r="I892" s="20" t="s">
        <v>4728</v>
      </c>
      <c r="J892" s="20" t="s">
        <v>4729</v>
      </c>
      <c r="K892" s="20" t="s">
        <v>4934</v>
      </c>
      <c r="L892" s="17" t="s">
        <v>4730</v>
      </c>
      <c r="M892" s="22">
        <v>44971</v>
      </c>
      <c r="N892" s="22">
        <v>44971</v>
      </c>
      <c r="O892" s="20" t="s">
        <v>4731</v>
      </c>
      <c r="P892" s="20" t="s">
        <v>4732</v>
      </c>
    </row>
    <row r="893" spans="1:16" s="17" customFormat="1" ht="121.5" x14ac:dyDescent="0.25">
      <c r="A893" s="26" t="s">
        <v>4733</v>
      </c>
      <c r="B893" s="17" t="s">
        <v>205</v>
      </c>
      <c r="C893" s="20" t="s">
        <v>5483</v>
      </c>
      <c r="D893" s="17" t="s">
        <v>2610</v>
      </c>
      <c r="E893" s="17" t="s">
        <v>37</v>
      </c>
      <c r="F893" s="17" t="s">
        <v>169</v>
      </c>
      <c r="G893" s="17" t="s">
        <v>4468</v>
      </c>
      <c r="H893" s="17">
        <v>2011</v>
      </c>
      <c r="I893" s="20" t="s">
        <v>4734</v>
      </c>
      <c r="J893" s="20" t="s">
        <v>4735</v>
      </c>
      <c r="K893" s="20" t="s">
        <v>4736</v>
      </c>
      <c r="L893" s="17" t="s">
        <v>4471</v>
      </c>
      <c r="M893" s="22">
        <v>44971</v>
      </c>
      <c r="N893" s="22">
        <v>44971</v>
      </c>
      <c r="O893" s="20" t="s">
        <v>4737</v>
      </c>
      <c r="P893" s="20" t="s">
        <v>4738</v>
      </c>
    </row>
    <row r="894" spans="1:16" s="17" customFormat="1" ht="175.5" x14ac:dyDescent="0.25">
      <c r="A894" s="26" t="s">
        <v>4739</v>
      </c>
      <c r="B894" s="17" t="s">
        <v>175</v>
      </c>
      <c r="C894" s="17" t="s">
        <v>4702</v>
      </c>
      <c r="D894" s="17" t="s">
        <v>2610</v>
      </c>
      <c r="E894" s="17" t="s">
        <v>37</v>
      </c>
      <c r="F894" s="17" t="s">
        <v>169</v>
      </c>
      <c r="G894" s="17" t="s">
        <v>4468</v>
      </c>
      <c r="H894" s="17">
        <v>2006</v>
      </c>
      <c r="I894" s="20" t="s">
        <v>4740</v>
      </c>
      <c r="J894" s="20" t="s">
        <v>4741</v>
      </c>
      <c r="K894" s="20" t="s">
        <v>4747</v>
      </c>
      <c r="L894" s="17" t="s">
        <v>4539</v>
      </c>
      <c r="M894" s="22">
        <v>44971</v>
      </c>
      <c r="N894" s="22">
        <v>44971</v>
      </c>
      <c r="O894" s="20" t="s">
        <v>4742</v>
      </c>
      <c r="P894" s="20" t="s">
        <v>4743</v>
      </c>
    </row>
    <row r="895" spans="1:16" s="17" customFormat="1" ht="148.5" x14ac:dyDescent="0.25">
      <c r="A895" s="26" t="s">
        <v>4744</v>
      </c>
      <c r="B895" s="17" t="s">
        <v>175</v>
      </c>
      <c r="C895" s="17" t="s">
        <v>4702</v>
      </c>
      <c r="D895" s="17" t="s">
        <v>2610</v>
      </c>
      <c r="E895" s="17" t="s">
        <v>37</v>
      </c>
      <c r="F895" s="17" t="s">
        <v>169</v>
      </c>
      <c r="G895" s="17" t="s">
        <v>4468</v>
      </c>
      <c r="H895" s="17">
        <v>2006</v>
      </c>
      <c r="I895" s="20" t="s">
        <v>4745</v>
      </c>
      <c r="J895" s="20" t="s">
        <v>4746</v>
      </c>
      <c r="K895" s="20" t="s">
        <v>4751</v>
      </c>
      <c r="L895" s="17" t="s">
        <v>4539</v>
      </c>
      <c r="M895" s="22">
        <v>44971</v>
      </c>
      <c r="N895" s="22">
        <v>44971</v>
      </c>
      <c r="O895" s="20" t="s">
        <v>4742</v>
      </c>
      <c r="P895" s="20" t="s">
        <v>4743</v>
      </c>
    </row>
    <row r="896" spans="1:16" s="17" customFormat="1" ht="162" x14ac:dyDescent="0.25">
      <c r="A896" s="26" t="s">
        <v>4748</v>
      </c>
      <c r="B896" s="17" t="s">
        <v>205</v>
      </c>
      <c r="C896" s="17" t="s">
        <v>4712</v>
      </c>
      <c r="D896" s="17" t="s">
        <v>2610</v>
      </c>
      <c r="E896" s="17" t="s">
        <v>37</v>
      </c>
      <c r="F896" s="17" t="s">
        <v>169</v>
      </c>
      <c r="G896" s="17" t="s">
        <v>4468</v>
      </c>
      <c r="H896" s="17">
        <v>2007</v>
      </c>
      <c r="I896" s="20" t="s">
        <v>4749</v>
      </c>
      <c r="J896" s="20" t="s">
        <v>4750</v>
      </c>
      <c r="K896" s="20" t="s">
        <v>4752</v>
      </c>
      <c r="L896" s="17" t="s">
        <v>4753</v>
      </c>
      <c r="M896" s="22">
        <v>44871</v>
      </c>
      <c r="N896" s="22">
        <v>44971</v>
      </c>
      <c r="O896" s="20" t="s">
        <v>4754</v>
      </c>
      <c r="P896" s="20" t="s">
        <v>4755</v>
      </c>
    </row>
    <row r="897" spans="1:16" s="17" customFormat="1" ht="135" x14ac:dyDescent="0.25">
      <c r="A897" s="26" t="s">
        <v>4756</v>
      </c>
      <c r="B897" s="17" t="s">
        <v>205</v>
      </c>
      <c r="C897" s="17" t="s">
        <v>4712</v>
      </c>
      <c r="D897" s="17" t="s">
        <v>2610</v>
      </c>
      <c r="E897" s="17" t="s">
        <v>37</v>
      </c>
      <c r="F897" s="17" t="s">
        <v>169</v>
      </c>
      <c r="G897" s="17" t="s">
        <v>4468</v>
      </c>
      <c r="H897" s="17">
        <v>2007</v>
      </c>
      <c r="I897" s="20" t="s">
        <v>4757</v>
      </c>
      <c r="J897" s="20" t="s">
        <v>4758</v>
      </c>
      <c r="K897" s="20" t="s">
        <v>4768</v>
      </c>
      <c r="L897" s="17" t="s">
        <v>4753</v>
      </c>
      <c r="M897" s="22">
        <v>44871</v>
      </c>
      <c r="N897" s="22">
        <v>44971</v>
      </c>
      <c r="O897" s="20" t="s">
        <v>4754</v>
      </c>
      <c r="P897" s="20" t="s">
        <v>4764</v>
      </c>
    </row>
    <row r="898" spans="1:16" s="17" customFormat="1" ht="148.5" x14ac:dyDescent="0.25">
      <c r="A898" s="26" t="s">
        <v>4759</v>
      </c>
      <c r="B898" s="17" t="s">
        <v>205</v>
      </c>
      <c r="C898" s="17" t="s">
        <v>4712</v>
      </c>
      <c r="D898" s="17" t="s">
        <v>2610</v>
      </c>
      <c r="E898" s="17" t="s">
        <v>37</v>
      </c>
      <c r="F898" s="17" t="s">
        <v>169</v>
      </c>
      <c r="G898" s="17" t="s">
        <v>4468</v>
      </c>
      <c r="H898" s="17">
        <v>2007</v>
      </c>
      <c r="I898" s="20" t="s">
        <v>4760</v>
      </c>
      <c r="J898" s="20" t="s">
        <v>4761</v>
      </c>
      <c r="K898" s="20" t="s">
        <v>4769</v>
      </c>
      <c r="L898" s="17" t="s">
        <v>4753</v>
      </c>
      <c r="M898" s="22">
        <v>44871</v>
      </c>
      <c r="N898" s="22">
        <v>44971</v>
      </c>
      <c r="O898" s="20" t="s">
        <v>4754</v>
      </c>
      <c r="P898" s="20" t="s">
        <v>4765</v>
      </c>
    </row>
    <row r="899" spans="1:16" s="17" customFormat="1" ht="243" x14ac:dyDescent="0.25">
      <c r="A899" s="26" t="s">
        <v>4767</v>
      </c>
      <c r="B899" s="17" t="s">
        <v>205</v>
      </c>
      <c r="C899" s="17" t="s">
        <v>4712</v>
      </c>
      <c r="D899" s="17" t="s">
        <v>2610</v>
      </c>
      <c r="E899" s="17" t="s">
        <v>37</v>
      </c>
      <c r="F899" s="17" t="s">
        <v>169</v>
      </c>
      <c r="G899" s="17" t="s">
        <v>4468</v>
      </c>
      <c r="H899" s="17">
        <v>2007</v>
      </c>
      <c r="I899" s="20" t="s">
        <v>4762</v>
      </c>
      <c r="J899" s="20" t="s">
        <v>4763</v>
      </c>
      <c r="K899" s="20" t="s">
        <v>4770</v>
      </c>
      <c r="L899" s="17" t="s">
        <v>4753</v>
      </c>
      <c r="M899" s="22">
        <v>44871</v>
      </c>
      <c r="N899" s="22">
        <v>44971</v>
      </c>
      <c r="O899" s="20" t="s">
        <v>4754</v>
      </c>
      <c r="P899" s="20" t="s">
        <v>4766</v>
      </c>
    </row>
    <row r="900" spans="1:16" s="2" customFormat="1" ht="175.5" x14ac:dyDescent="0.25">
      <c r="A900" s="26" t="s">
        <v>4771</v>
      </c>
      <c r="B900" s="17" t="s">
        <v>4315</v>
      </c>
      <c r="C900" s="17" t="s">
        <v>4716</v>
      </c>
      <c r="D900" s="17" t="s">
        <v>2610</v>
      </c>
      <c r="E900" s="17" t="s">
        <v>37</v>
      </c>
      <c r="F900" s="17" t="s">
        <v>169</v>
      </c>
      <c r="G900" s="17" t="s">
        <v>4468</v>
      </c>
      <c r="H900" s="17">
        <v>2006</v>
      </c>
      <c r="I900" s="20" t="s">
        <v>4772</v>
      </c>
      <c r="J900" s="20" t="s">
        <v>4773</v>
      </c>
      <c r="K900" s="20" t="s">
        <v>4777</v>
      </c>
      <c r="L900" s="20" t="s">
        <v>4774</v>
      </c>
      <c r="M900" s="37">
        <v>44972</v>
      </c>
      <c r="N900" s="37">
        <v>44972</v>
      </c>
      <c r="O900" s="20" t="s">
        <v>4775</v>
      </c>
      <c r="P900" s="20" t="s">
        <v>4776</v>
      </c>
    </row>
    <row r="901" spans="1:16" s="2" customFormat="1" ht="121.5" x14ac:dyDescent="0.25">
      <c r="A901" s="26" t="s">
        <v>4781</v>
      </c>
      <c r="B901" s="17" t="s">
        <v>205</v>
      </c>
      <c r="C901" s="17" t="s">
        <v>4714</v>
      </c>
      <c r="D901" s="17" t="s">
        <v>2610</v>
      </c>
      <c r="E901" s="17" t="s">
        <v>37</v>
      </c>
      <c r="F901" s="17" t="s">
        <v>169</v>
      </c>
      <c r="G901" s="17" t="s">
        <v>4468</v>
      </c>
      <c r="H901" s="17">
        <v>2012</v>
      </c>
      <c r="I901" s="20" t="s">
        <v>4778</v>
      </c>
      <c r="J901" s="20" t="s">
        <v>4780</v>
      </c>
      <c r="K901" s="20" t="s">
        <v>4782</v>
      </c>
      <c r="L901" s="17" t="s">
        <v>4471</v>
      </c>
      <c r="M901" s="37">
        <v>44972</v>
      </c>
      <c r="N901" s="37">
        <v>44972</v>
      </c>
      <c r="O901" s="20" t="s">
        <v>4737</v>
      </c>
      <c r="P901" s="20" t="s">
        <v>4783</v>
      </c>
    </row>
    <row r="902" spans="1:16" s="2" customFormat="1" ht="135" x14ac:dyDescent="0.25">
      <c r="A902" s="26" t="s">
        <v>4805</v>
      </c>
      <c r="B902" s="17" t="s">
        <v>4315</v>
      </c>
      <c r="C902" s="17" t="s">
        <v>4786</v>
      </c>
      <c r="D902" s="17" t="s">
        <v>2610</v>
      </c>
      <c r="E902" s="17" t="s">
        <v>37</v>
      </c>
      <c r="F902" s="17" t="s">
        <v>169</v>
      </c>
      <c r="G902" s="17" t="s">
        <v>4468</v>
      </c>
      <c r="H902" s="17">
        <v>2006</v>
      </c>
      <c r="I902" s="20" t="s">
        <v>4806</v>
      </c>
      <c r="J902" s="20" t="s">
        <v>4807</v>
      </c>
      <c r="K902" s="20" t="s">
        <v>4808</v>
      </c>
      <c r="L902" s="20" t="s">
        <v>4809</v>
      </c>
      <c r="M902" s="37">
        <v>44973</v>
      </c>
      <c r="N902" s="37">
        <v>44973</v>
      </c>
      <c r="O902" s="20" t="s">
        <v>4810</v>
      </c>
      <c r="P902" s="20" t="s">
        <v>4811</v>
      </c>
    </row>
    <row r="903" spans="1:16" s="2" customFormat="1" ht="135" x14ac:dyDescent="0.25">
      <c r="A903" s="26" t="s">
        <v>4812</v>
      </c>
      <c r="B903" s="17" t="s">
        <v>235</v>
      </c>
      <c r="C903" s="17" t="s">
        <v>4813</v>
      </c>
      <c r="D903" s="17" t="s">
        <v>2610</v>
      </c>
      <c r="E903" s="17" t="s">
        <v>37</v>
      </c>
      <c r="F903" s="17" t="s">
        <v>169</v>
      </c>
      <c r="G903" s="17" t="s">
        <v>4468</v>
      </c>
      <c r="H903" s="17">
        <v>2021</v>
      </c>
      <c r="I903" s="20" t="s">
        <v>4814</v>
      </c>
      <c r="J903" s="20" t="s">
        <v>4815</v>
      </c>
      <c r="K903" s="20" t="s">
        <v>4816</v>
      </c>
      <c r="L903" s="20" t="s">
        <v>4817</v>
      </c>
      <c r="M903" s="37">
        <v>44973</v>
      </c>
      <c r="N903" s="37">
        <v>44973</v>
      </c>
      <c r="O903" s="20" t="s">
        <v>4818</v>
      </c>
      <c r="P903" s="20" t="s">
        <v>4819</v>
      </c>
    </row>
    <row r="904" spans="1:16" s="2" customFormat="1" ht="391.5" x14ac:dyDescent="0.25">
      <c r="A904" s="26" t="s">
        <v>4820</v>
      </c>
      <c r="B904" s="17" t="s">
        <v>215</v>
      </c>
      <c r="C904" s="17" t="s">
        <v>4821</v>
      </c>
      <c r="D904" s="17" t="s">
        <v>2610</v>
      </c>
      <c r="E904" s="17" t="s">
        <v>37</v>
      </c>
      <c r="F904" s="17" t="s">
        <v>169</v>
      </c>
      <c r="G904" s="17" t="s">
        <v>4468</v>
      </c>
      <c r="H904" s="17">
        <v>2022</v>
      </c>
      <c r="I904" s="20" t="s">
        <v>4822</v>
      </c>
      <c r="J904" s="20" t="s">
        <v>4823</v>
      </c>
      <c r="K904" s="20" t="s">
        <v>4824</v>
      </c>
      <c r="L904" s="20" t="s">
        <v>4825</v>
      </c>
      <c r="M904" s="37">
        <v>44973</v>
      </c>
      <c r="N904" s="37">
        <v>44973</v>
      </c>
      <c r="O904" s="20" t="s">
        <v>4826</v>
      </c>
      <c r="P904" s="20" t="s">
        <v>4827</v>
      </c>
    </row>
    <row r="905" spans="1:16" s="2" customFormat="1" ht="148.5" x14ac:dyDescent="0.25">
      <c r="A905" s="26" t="s">
        <v>4828</v>
      </c>
      <c r="B905" s="17" t="s">
        <v>187</v>
      </c>
      <c r="C905" s="17" t="s">
        <v>4789</v>
      </c>
      <c r="D905" s="17" t="s">
        <v>2610</v>
      </c>
      <c r="E905" s="17" t="s">
        <v>37</v>
      </c>
      <c r="F905" s="17" t="s">
        <v>169</v>
      </c>
      <c r="G905" s="17" t="s">
        <v>4468</v>
      </c>
      <c r="H905" s="17">
        <v>2020</v>
      </c>
      <c r="I905" s="20" t="s">
        <v>4829</v>
      </c>
      <c r="J905" s="20" t="s">
        <v>4830</v>
      </c>
      <c r="K905" s="20" t="s">
        <v>4831</v>
      </c>
      <c r="L905" s="20" t="s">
        <v>4832</v>
      </c>
      <c r="M905" s="37">
        <v>44973</v>
      </c>
      <c r="N905" s="37">
        <v>44973</v>
      </c>
      <c r="O905" s="20" t="s">
        <v>4833</v>
      </c>
      <c r="P905" s="20" t="s">
        <v>4834</v>
      </c>
    </row>
    <row r="906" spans="1:16" s="2" customFormat="1" ht="270" x14ac:dyDescent="0.25">
      <c r="A906" s="26" t="s">
        <v>4835</v>
      </c>
      <c r="B906" s="17" t="s">
        <v>214</v>
      </c>
      <c r="C906" s="17" t="s">
        <v>4790</v>
      </c>
      <c r="D906" s="17" t="s">
        <v>2610</v>
      </c>
      <c r="E906" s="17" t="s">
        <v>37</v>
      </c>
      <c r="F906" s="17" t="s">
        <v>169</v>
      </c>
      <c r="G906" s="17" t="s">
        <v>4468</v>
      </c>
      <c r="H906" s="17">
        <v>2006</v>
      </c>
      <c r="I906" s="20" t="s">
        <v>4836</v>
      </c>
      <c r="J906" s="20" t="s">
        <v>4837</v>
      </c>
      <c r="K906" s="20" t="s">
        <v>4838</v>
      </c>
      <c r="L906" s="20" t="s">
        <v>4839</v>
      </c>
      <c r="M906" s="37">
        <v>44973</v>
      </c>
      <c r="N906" s="37">
        <v>44973</v>
      </c>
      <c r="O906" s="20" t="s">
        <v>4840</v>
      </c>
      <c r="P906" s="20" t="s">
        <v>4841</v>
      </c>
    </row>
    <row r="907" spans="1:16" s="2" customFormat="1" ht="175.5" x14ac:dyDescent="0.25">
      <c r="A907" s="26" t="s">
        <v>4842</v>
      </c>
      <c r="B907" s="20" t="s">
        <v>4573</v>
      </c>
      <c r="C907" s="17" t="s">
        <v>4792</v>
      </c>
      <c r="D907" s="17" t="s">
        <v>2610</v>
      </c>
      <c r="E907" s="17" t="s">
        <v>37</v>
      </c>
      <c r="F907" s="17" t="s">
        <v>169</v>
      </c>
      <c r="G907" s="17" t="s">
        <v>4468</v>
      </c>
      <c r="H907" s="17">
        <v>2012</v>
      </c>
      <c r="I907" s="20" t="s">
        <v>4843</v>
      </c>
      <c r="J907" s="20" t="s">
        <v>4844</v>
      </c>
      <c r="K907" s="20" t="s">
        <v>4845</v>
      </c>
      <c r="L907" s="20" t="s">
        <v>4846</v>
      </c>
      <c r="M907" s="37">
        <v>44973</v>
      </c>
      <c r="N907" s="37">
        <v>44973</v>
      </c>
      <c r="O907" s="20" t="s">
        <v>4847</v>
      </c>
      <c r="P907" s="20" t="s">
        <v>4848</v>
      </c>
    </row>
    <row r="908" spans="1:16" s="2" customFormat="1" ht="108" x14ac:dyDescent="0.25">
      <c r="A908" s="26" t="s">
        <v>4849</v>
      </c>
      <c r="B908" s="17" t="s">
        <v>4886</v>
      </c>
      <c r="C908" s="17" t="s">
        <v>4850</v>
      </c>
      <c r="D908" s="17" t="s">
        <v>2610</v>
      </c>
      <c r="E908" s="17" t="s">
        <v>37</v>
      </c>
      <c r="F908" s="17" t="s">
        <v>169</v>
      </c>
      <c r="G908" s="17" t="s">
        <v>4468</v>
      </c>
      <c r="H908" s="17">
        <v>2018</v>
      </c>
      <c r="I908" s="20" t="s">
        <v>4851</v>
      </c>
      <c r="J908" s="20" t="s">
        <v>4852</v>
      </c>
      <c r="K908" s="20" t="s">
        <v>4853</v>
      </c>
      <c r="L908" s="20" t="s">
        <v>4854</v>
      </c>
      <c r="M908" s="37">
        <v>44973</v>
      </c>
      <c r="N908" s="37">
        <v>44973</v>
      </c>
      <c r="O908" s="20" t="s">
        <v>4855</v>
      </c>
      <c r="P908" s="20" t="s">
        <v>4856</v>
      </c>
    </row>
    <row r="909" spans="1:16" s="2" customFormat="1" ht="108" x14ac:dyDescent="0.25">
      <c r="A909" s="26" t="s">
        <v>4857</v>
      </c>
      <c r="B909" s="17" t="s">
        <v>215</v>
      </c>
      <c r="C909" s="17" t="s">
        <v>4796</v>
      </c>
      <c r="D909" s="17" t="s">
        <v>2610</v>
      </c>
      <c r="E909" s="17" t="s">
        <v>37</v>
      </c>
      <c r="F909" s="17" t="s">
        <v>169</v>
      </c>
      <c r="G909" s="17" t="s">
        <v>4468</v>
      </c>
      <c r="H909" s="17">
        <v>2020</v>
      </c>
      <c r="I909" s="20" t="s">
        <v>4859</v>
      </c>
      <c r="J909" s="20" t="s">
        <v>4858</v>
      </c>
      <c r="K909" s="20" t="s">
        <v>4860</v>
      </c>
      <c r="L909" s="20" t="s">
        <v>4861</v>
      </c>
      <c r="M909" s="37">
        <v>44973</v>
      </c>
      <c r="N909" s="37">
        <v>44973</v>
      </c>
      <c r="O909" s="20" t="s">
        <v>4862</v>
      </c>
      <c r="P909" s="20" t="s">
        <v>4863</v>
      </c>
    </row>
    <row r="910" spans="1:16" s="2" customFormat="1" ht="256.5" x14ac:dyDescent="0.25">
      <c r="A910" s="26" t="s">
        <v>4864</v>
      </c>
      <c r="B910" s="20" t="s">
        <v>4573</v>
      </c>
      <c r="C910" s="20" t="s">
        <v>4802</v>
      </c>
      <c r="D910" s="17" t="s">
        <v>2610</v>
      </c>
      <c r="E910" s="17" t="s">
        <v>37</v>
      </c>
      <c r="F910" s="17" t="s">
        <v>169</v>
      </c>
      <c r="G910" s="17" t="s">
        <v>4468</v>
      </c>
      <c r="H910" s="17">
        <v>2021</v>
      </c>
      <c r="I910" s="20" t="s">
        <v>4865</v>
      </c>
      <c r="J910" s="20" t="s">
        <v>4866</v>
      </c>
      <c r="K910" s="20" t="s">
        <v>4870</v>
      </c>
      <c r="L910" s="20" t="s">
        <v>4867</v>
      </c>
      <c r="M910" s="37">
        <v>44973</v>
      </c>
      <c r="N910" s="37">
        <v>44973</v>
      </c>
      <c r="O910" s="20" t="s">
        <v>4868</v>
      </c>
      <c r="P910" s="20" t="s">
        <v>4869</v>
      </c>
    </row>
    <row r="911" spans="1:16" s="2" customFormat="1" ht="121.5" x14ac:dyDescent="0.25">
      <c r="A911" s="26" t="s">
        <v>4871</v>
      </c>
      <c r="B911" s="17" t="s">
        <v>178</v>
      </c>
      <c r="C911" s="17" t="s">
        <v>4803</v>
      </c>
      <c r="D911" s="17" t="s">
        <v>2610</v>
      </c>
      <c r="E911" s="17" t="s">
        <v>37</v>
      </c>
      <c r="F911" s="17" t="s">
        <v>169</v>
      </c>
      <c r="G911" s="17" t="s">
        <v>4468</v>
      </c>
      <c r="H911" s="17">
        <v>2018</v>
      </c>
      <c r="I911" s="20" t="s">
        <v>4872</v>
      </c>
      <c r="J911" s="20" t="s">
        <v>4873</v>
      </c>
      <c r="K911" s="20" t="s">
        <v>4874</v>
      </c>
      <c r="L911" s="20" t="s">
        <v>4875</v>
      </c>
      <c r="M911" s="37">
        <v>44973</v>
      </c>
      <c r="N911" s="37">
        <v>44973</v>
      </c>
      <c r="O911" s="20" t="s">
        <v>4876</v>
      </c>
      <c r="P911" s="20" t="s">
        <v>4877</v>
      </c>
    </row>
    <row r="912" spans="1:16" s="2" customFormat="1" ht="162" x14ac:dyDescent="0.25">
      <c r="A912" s="26" t="s">
        <v>4879</v>
      </c>
      <c r="B912" s="17" t="s">
        <v>215</v>
      </c>
      <c r="C912" s="17" t="s">
        <v>4878</v>
      </c>
      <c r="D912" s="17" t="s">
        <v>2610</v>
      </c>
      <c r="E912" s="17" t="s">
        <v>37</v>
      </c>
      <c r="F912" s="17" t="s">
        <v>169</v>
      </c>
      <c r="G912" s="17" t="s">
        <v>4468</v>
      </c>
      <c r="H912" s="17">
        <v>1999</v>
      </c>
      <c r="I912" s="20" t="s">
        <v>4880</v>
      </c>
      <c r="J912" s="20" t="s">
        <v>4881</v>
      </c>
      <c r="K912" s="20" t="s">
        <v>4883</v>
      </c>
      <c r="L912" s="20" t="s">
        <v>4882</v>
      </c>
      <c r="M912" s="37">
        <v>44974</v>
      </c>
      <c r="N912" s="37">
        <v>44974</v>
      </c>
      <c r="O912" s="20" t="s">
        <v>4884</v>
      </c>
      <c r="P912" s="20" t="s">
        <v>4885</v>
      </c>
    </row>
    <row r="913" spans="1:16" s="2" customFormat="1" ht="175.5" x14ac:dyDescent="0.25">
      <c r="A913" s="26" t="s">
        <v>4891</v>
      </c>
      <c r="B913" s="17" t="s">
        <v>4886</v>
      </c>
      <c r="C913" s="17" t="s">
        <v>4892</v>
      </c>
      <c r="D913" s="17" t="s">
        <v>2610</v>
      </c>
      <c r="E913" s="17" t="s">
        <v>37</v>
      </c>
      <c r="F913" s="17" t="s">
        <v>169</v>
      </c>
      <c r="G913" s="17" t="s">
        <v>4468</v>
      </c>
      <c r="H913" s="17">
        <v>2020</v>
      </c>
      <c r="I913" s="20" t="s">
        <v>4889</v>
      </c>
      <c r="J913" s="20" t="s">
        <v>4890</v>
      </c>
      <c r="K913" s="20" t="s">
        <v>4893</v>
      </c>
      <c r="L913" s="20" t="s">
        <v>4894</v>
      </c>
      <c r="M913" s="37">
        <v>44974</v>
      </c>
      <c r="N913" s="37">
        <v>44974</v>
      </c>
      <c r="O913" s="20" t="s">
        <v>4895</v>
      </c>
      <c r="P913" s="20" t="s">
        <v>4896</v>
      </c>
    </row>
    <row r="914" spans="1:16" s="2" customFormat="1" ht="135" x14ac:dyDescent="0.25">
      <c r="A914" s="26" t="s">
        <v>4897</v>
      </c>
      <c r="B914" s="17" t="s">
        <v>215</v>
      </c>
      <c r="C914" s="17" t="s">
        <v>4451</v>
      </c>
      <c r="D914" s="17" t="s">
        <v>2610</v>
      </c>
      <c r="E914" s="17" t="s">
        <v>37</v>
      </c>
      <c r="F914" s="17" t="s">
        <v>169</v>
      </c>
      <c r="G914" s="17" t="s">
        <v>4468</v>
      </c>
      <c r="H914" s="17">
        <v>2009</v>
      </c>
      <c r="I914" s="20" t="s">
        <v>4898</v>
      </c>
      <c r="J914" s="20" t="s">
        <v>4899</v>
      </c>
      <c r="K914" s="20" t="s">
        <v>4900</v>
      </c>
      <c r="L914" s="20" t="s">
        <v>4901</v>
      </c>
      <c r="M914" s="37">
        <v>44974</v>
      </c>
      <c r="N914" s="37">
        <v>44974</v>
      </c>
      <c r="O914" s="20" t="s">
        <v>4902</v>
      </c>
      <c r="P914" s="20" t="s">
        <v>4903</v>
      </c>
    </row>
    <row r="915" spans="1:16" s="2" customFormat="1" ht="148.5" x14ac:dyDescent="0.25">
      <c r="A915" s="26" t="s">
        <v>4906</v>
      </c>
      <c r="B915" s="17" t="s">
        <v>187</v>
      </c>
      <c r="C915" s="17" t="s">
        <v>4904</v>
      </c>
      <c r="D915" s="17" t="s">
        <v>2610</v>
      </c>
      <c r="E915" s="17" t="s">
        <v>37</v>
      </c>
      <c r="F915" s="17" t="s">
        <v>169</v>
      </c>
      <c r="G915" s="17" t="s">
        <v>4468</v>
      </c>
      <c r="H915" s="17">
        <v>2021</v>
      </c>
      <c r="I915" s="20" t="s">
        <v>4907</v>
      </c>
      <c r="J915" s="20" t="s">
        <v>4908</v>
      </c>
      <c r="K915" s="20" t="s">
        <v>4909</v>
      </c>
      <c r="L915" s="20" t="s">
        <v>4910</v>
      </c>
      <c r="M915" s="37">
        <v>44974</v>
      </c>
      <c r="N915" s="37">
        <v>44974</v>
      </c>
      <c r="O915" s="20" t="s">
        <v>4911</v>
      </c>
      <c r="P915" s="20" t="s">
        <v>4912</v>
      </c>
    </row>
    <row r="916" spans="1:16" s="2" customFormat="1" ht="162" x14ac:dyDescent="0.25">
      <c r="A916" s="26" t="s">
        <v>4914</v>
      </c>
      <c r="B916" s="17" t="s">
        <v>352</v>
      </c>
      <c r="C916" s="17" t="s">
        <v>4915</v>
      </c>
      <c r="D916" s="17" t="s">
        <v>2610</v>
      </c>
      <c r="E916" s="17" t="s">
        <v>37</v>
      </c>
      <c r="F916" s="17" t="s">
        <v>169</v>
      </c>
      <c r="G916" s="17" t="s">
        <v>4468</v>
      </c>
      <c r="H916" s="17">
        <v>2014</v>
      </c>
      <c r="I916" s="20" t="s">
        <v>4916</v>
      </c>
      <c r="J916" s="20" t="s">
        <v>4917</v>
      </c>
      <c r="K916" s="20" t="s">
        <v>4919</v>
      </c>
      <c r="L916" s="20" t="s">
        <v>4918</v>
      </c>
      <c r="M916" s="37">
        <v>44974</v>
      </c>
      <c r="N916" s="37">
        <v>44974</v>
      </c>
      <c r="O916" s="20" t="s">
        <v>4920</v>
      </c>
      <c r="P916" s="20" t="s">
        <v>4921</v>
      </c>
    </row>
    <row r="917" spans="1:16" s="2" customFormat="1" ht="121.5" x14ac:dyDescent="0.25">
      <c r="A917" s="26" t="s">
        <v>5019</v>
      </c>
      <c r="B917" s="17" t="s">
        <v>4922</v>
      </c>
      <c r="C917" s="20" t="s">
        <v>5020</v>
      </c>
      <c r="D917" s="17" t="s">
        <v>2610</v>
      </c>
      <c r="E917" s="17" t="s">
        <v>37</v>
      </c>
      <c r="F917" s="17" t="s">
        <v>169</v>
      </c>
      <c r="G917" s="17" t="s">
        <v>4468</v>
      </c>
      <c r="H917" s="17">
        <v>2019</v>
      </c>
      <c r="I917" s="20" t="s">
        <v>4926</v>
      </c>
      <c r="J917" s="20" t="s">
        <v>4927</v>
      </c>
      <c r="K917" s="20" t="s">
        <v>4928</v>
      </c>
      <c r="L917" s="20" t="s">
        <v>4929</v>
      </c>
      <c r="M917" s="37">
        <v>44974</v>
      </c>
      <c r="N917" s="37">
        <v>44974</v>
      </c>
      <c r="O917" s="20" t="s">
        <v>4930</v>
      </c>
      <c r="P917" s="20" t="s">
        <v>4509</v>
      </c>
    </row>
    <row r="918" spans="1:16" s="2" customFormat="1" ht="202.5" x14ac:dyDescent="0.25">
      <c r="A918" s="20" t="s">
        <v>5021</v>
      </c>
      <c r="B918" s="17" t="s">
        <v>361</v>
      </c>
      <c r="C918" s="20" t="s">
        <v>4438</v>
      </c>
      <c r="D918" s="17" t="s">
        <v>2610</v>
      </c>
      <c r="E918" s="17" t="s">
        <v>37</v>
      </c>
      <c r="F918" s="17" t="s">
        <v>169</v>
      </c>
      <c r="G918" s="17" t="s">
        <v>4468</v>
      </c>
      <c r="H918" s="17">
        <v>2022</v>
      </c>
      <c r="I918" s="20" t="s">
        <v>5022</v>
      </c>
      <c r="J918" s="20" t="s">
        <v>5023</v>
      </c>
      <c r="K918" s="20" t="s">
        <v>6020</v>
      </c>
      <c r="L918" s="20" t="s">
        <v>5024</v>
      </c>
      <c r="M918" s="37">
        <v>44975</v>
      </c>
      <c r="N918" s="37">
        <v>44975</v>
      </c>
      <c r="O918" s="20"/>
      <c r="P918" s="20" t="s">
        <v>5026</v>
      </c>
    </row>
    <row r="919" spans="1:16" s="20" customFormat="1" ht="108" x14ac:dyDescent="0.25">
      <c r="A919" s="38" t="s">
        <v>5027</v>
      </c>
      <c r="B919" s="20" t="s">
        <v>268</v>
      </c>
      <c r="C919" s="20" t="s">
        <v>491</v>
      </c>
      <c r="D919" s="17" t="s">
        <v>2610</v>
      </c>
      <c r="E919" s="17" t="s">
        <v>37</v>
      </c>
      <c r="F919" s="17" t="s">
        <v>169</v>
      </c>
      <c r="G919" s="17" t="s">
        <v>4468</v>
      </c>
      <c r="H919" s="20">
        <v>2013</v>
      </c>
      <c r="I919" s="20" t="s">
        <v>5028</v>
      </c>
      <c r="J919" s="20" t="s">
        <v>5029</v>
      </c>
      <c r="K919" s="20" t="s">
        <v>5031</v>
      </c>
      <c r="L919" s="20" t="s">
        <v>5030</v>
      </c>
      <c r="M919" s="37">
        <v>44975</v>
      </c>
      <c r="N919" s="37">
        <v>44975</v>
      </c>
      <c r="O919" s="20" t="s">
        <v>5032</v>
      </c>
      <c r="P919" s="20" t="s">
        <v>5033</v>
      </c>
    </row>
    <row r="920" spans="1:16" s="20" customFormat="1" ht="175.5" x14ac:dyDescent="0.25">
      <c r="A920" s="38" t="s">
        <v>5034</v>
      </c>
      <c r="B920" s="20" t="s">
        <v>175</v>
      </c>
      <c r="C920" s="20" t="s">
        <v>4656</v>
      </c>
      <c r="D920" s="17" t="s">
        <v>2610</v>
      </c>
      <c r="E920" s="17" t="s">
        <v>37</v>
      </c>
      <c r="F920" s="17" t="s">
        <v>169</v>
      </c>
      <c r="G920" s="17" t="s">
        <v>4468</v>
      </c>
      <c r="H920" s="20">
        <v>2008</v>
      </c>
      <c r="I920" s="20" t="s">
        <v>5035</v>
      </c>
      <c r="J920" s="20" t="s">
        <v>5036</v>
      </c>
      <c r="K920" s="20" t="s">
        <v>5037</v>
      </c>
      <c r="L920" s="20" t="s">
        <v>5039</v>
      </c>
      <c r="M920" s="37">
        <v>44975</v>
      </c>
      <c r="N920" s="37">
        <v>44975</v>
      </c>
      <c r="O920" s="20" t="s">
        <v>5038</v>
      </c>
      <c r="P920" s="20" t="s">
        <v>5025</v>
      </c>
    </row>
    <row r="921" spans="1:16" s="20" customFormat="1" ht="202.5" x14ac:dyDescent="0.25">
      <c r="A921" s="38" t="s">
        <v>5059</v>
      </c>
      <c r="B921" s="20" t="s">
        <v>268</v>
      </c>
      <c r="C921" s="20" t="s">
        <v>491</v>
      </c>
      <c r="D921" s="17" t="s">
        <v>2610</v>
      </c>
      <c r="E921" s="17" t="s">
        <v>37</v>
      </c>
      <c r="F921" s="17" t="s">
        <v>169</v>
      </c>
      <c r="G921" s="17" t="s">
        <v>4468</v>
      </c>
      <c r="H921" s="20">
        <v>2021</v>
      </c>
      <c r="I921" s="20" t="s">
        <v>5040</v>
      </c>
      <c r="J921" s="20" t="s">
        <v>5041</v>
      </c>
      <c r="K921" s="20" t="s">
        <v>5042</v>
      </c>
      <c r="L921" s="20" t="s">
        <v>5043</v>
      </c>
      <c r="M921" s="37">
        <v>44975</v>
      </c>
      <c r="N921" s="37">
        <v>44975</v>
      </c>
      <c r="O921" s="20" t="s">
        <v>5044</v>
      </c>
      <c r="P921" s="20" t="s">
        <v>4912</v>
      </c>
    </row>
    <row r="922" spans="1:16" s="20" customFormat="1" ht="216" x14ac:dyDescent="0.25">
      <c r="A922" s="38" t="s">
        <v>5045</v>
      </c>
      <c r="B922" s="20" t="s">
        <v>268</v>
      </c>
      <c r="C922" s="20" t="s">
        <v>491</v>
      </c>
      <c r="D922" s="17" t="s">
        <v>2610</v>
      </c>
      <c r="E922" s="17" t="s">
        <v>37</v>
      </c>
      <c r="F922" s="17" t="s">
        <v>169</v>
      </c>
      <c r="G922" s="17" t="s">
        <v>4468</v>
      </c>
      <c r="H922" s="20">
        <v>2006</v>
      </c>
      <c r="I922" s="20" t="s">
        <v>5046</v>
      </c>
      <c r="J922" s="20" t="s">
        <v>5047</v>
      </c>
      <c r="K922" s="20" t="s">
        <v>5049</v>
      </c>
      <c r="L922" s="20" t="s">
        <v>5048</v>
      </c>
      <c r="M922" s="37">
        <v>44975</v>
      </c>
      <c r="N922" s="37">
        <v>44975</v>
      </c>
      <c r="O922" s="20" t="s">
        <v>5050</v>
      </c>
      <c r="P922" s="20" t="s">
        <v>5051</v>
      </c>
    </row>
    <row r="923" spans="1:16" s="20" customFormat="1" ht="148.5" x14ac:dyDescent="0.25">
      <c r="A923" s="38" t="s">
        <v>5052</v>
      </c>
      <c r="B923" s="20" t="s">
        <v>361</v>
      </c>
      <c r="C923" s="20" t="s">
        <v>4438</v>
      </c>
      <c r="D923" s="17" t="s">
        <v>2610</v>
      </c>
      <c r="E923" s="17" t="s">
        <v>37</v>
      </c>
      <c r="F923" s="17" t="s">
        <v>169</v>
      </c>
      <c r="G923" s="17" t="s">
        <v>4468</v>
      </c>
      <c r="H923" s="20">
        <v>1997</v>
      </c>
      <c r="I923" s="20" t="s">
        <v>5053</v>
      </c>
      <c r="J923" s="20" t="s">
        <v>5054</v>
      </c>
      <c r="K923" s="20" t="s">
        <v>5056</v>
      </c>
      <c r="L923" s="20" t="s">
        <v>5055</v>
      </c>
      <c r="M923" s="37">
        <v>44975</v>
      </c>
      <c r="N923" s="37">
        <v>44975</v>
      </c>
      <c r="P923" s="20" t="s">
        <v>5057</v>
      </c>
    </row>
    <row r="924" spans="1:16" s="20" customFormat="1" ht="108" x14ac:dyDescent="0.25">
      <c r="A924" s="38" t="s">
        <v>5058</v>
      </c>
      <c r="B924" s="20" t="s">
        <v>4944</v>
      </c>
      <c r="C924" s="20" t="s">
        <v>4948</v>
      </c>
      <c r="D924" s="17" t="s">
        <v>2610</v>
      </c>
      <c r="E924" s="17" t="s">
        <v>37</v>
      </c>
      <c r="F924" s="17" t="s">
        <v>169</v>
      </c>
      <c r="G924" s="17" t="s">
        <v>4468</v>
      </c>
      <c r="H924" s="20">
        <v>2012</v>
      </c>
      <c r="I924" s="20" t="s">
        <v>5060</v>
      </c>
      <c r="J924" s="20" t="s">
        <v>5061</v>
      </c>
      <c r="K924" s="20" t="s">
        <v>5068</v>
      </c>
      <c r="L924" s="20" t="s">
        <v>5062</v>
      </c>
      <c r="M924" s="37">
        <v>44975</v>
      </c>
      <c r="N924" s="37">
        <v>44975</v>
      </c>
      <c r="O924" s="20" t="s">
        <v>5063</v>
      </c>
      <c r="P924" s="20" t="s">
        <v>5064</v>
      </c>
    </row>
    <row r="925" spans="1:16" s="20" customFormat="1" ht="216" x14ac:dyDescent="0.25">
      <c r="A925" s="38" t="s">
        <v>5065</v>
      </c>
      <c r="B925" s="20" t="s">
        <v>215</v>
      </c>
      <c r="C925" s="20" t="s">
        <v>4821</v>
      </c>
      <c r="D925" s="17" t="s">
        <v>2610</v>
      </c>
      <c r="E925" s="17" t="s">
        <v>37</v>
      </c>
      <c r="F925" s="17" t="s">
        <v>169</v>
      </c>
      <c r="G925" s="17" t="s">
        <v>4468</v>
      </c>
      <c r="H925" s="20">
        <v>2010</v>
      </c>
      <c r="I925" s="20" t="s">
        <v>5066</v>
      </c>
      <c r="J925" s="20" t="s">
        <v>5067</v>
      </c>
      <c r="K925" s="20" t="s">
        <v>5070</v>
      </c>
      <c r="L925" s="20" t="s">
        <v>5069</v>
      </c>
      <c r="M925" s="37">
        <v>44975</v>
      </c>
      <c r="N925" s="37">
        <v>44975</v>
      </c>
      <c r="O925" s="20" t="s">
        <v>5071</v>
      </c>
      <c r="P925" s="20" t="s">
        <v>5072</v>
      </c>
    </row>
    <row r="926" spans="1:16" s="20" customFormat="1" ht="108" x14ac:dyDescent="0.25">
      <c r="A926" s="38" t="s">
        <v>5073</v>
      </c>
      <c r="B926" s="20" t="s">
        <v>4944</v>
      </c>
      <c r="C926" s="20" t="s">
        <v>4948</v>
      </c>
      <c r="D926" s="17" t="s">
        <v>2610</v>
      </c>
      <c r="E926" s="17" t="s">
        <v>37</v>
      </c>
      <c r="F926" s="17" t="s">
        <v>169</v>
      </c>
      <c r="G926" s="17" t="s">
        <v>4468</v>
      </c>
      <c r="H926" s="20">
        <v>2011</v>
      </c>
      <c r="I926" s="20" t="s">
        <v>5074</v>
      </c>
      <c r="J926" s="20" t="s">
        <v>5075</v>
      </c>
      <c r="K926" s="20" t="s">
        <v>5076</v>
      </c>
      <c r="L926" s="20" t="s">
        <v>5077</v>
      </c>
      <c r="M926" s="37">
        <v>44975</v>
      </c>
      <c r="N926" s="37">
        <v>44975</v>
      </c>
      <c r="O926" s="20" t="s">
        <v>5081</v>
      </c>
      <c r="P926" s="20" t="s">
        <v>5078</v>
      </c>
    </row>
    <row r="927" spans="1:16" s="20" customFormat="1" ht="121.5" x14ac:dyDescent="0.25">
      <c r="A927" s="38" t="s">
        <v>5086</v>
      </c>
      <c r="B927" s="20" t="s">
        <v>4944</v>
      </c>
      <c r="C927" s="20" t="s">
        <v>4948</v>
      </c>
      <c r="D927" s="17" t="s">
        <v>2610</v>
      </c>
      <c r="E927" s="17" t="s">
        <v>37</v>
      </c>
      <c r="F927" s="17" t="s">
        <v>169</v>
      </c>
      <c r="G927" s="17" t="s">
        <v>4468</v>
      </c>
      <c r="H927" s="20">
        <v>2019</v>
      </c>
      <c r="I927" s="20" t="s">
        <v>5079</v>
      </c>
      <c r="J927" s="20" t="s">
        <v>5080</v>
      </c>
      <c r="K927" s="20" t="s">
        <v>5084</v>
      </c>
      <c r="L927" s="20" t="s">
        <v>5083</v>
      </c>
      <c r="M927" s="37">
        <v>44975</v>
      </c>
      <c r="N927" s="37">
        <v>44975</v>
      </c>
      <c r="O927" s="20" t="s">
        <v>5082</v>
      </c>
      <c r="P927" s="20" t="s">
        <v>5085</v>
      </c>
    </row>
    <row r="928" spans="1:16" s="20" customFormat="1" ht="135" x14ac:dyDescent="0.25">
      <c r="A928" s="38" t="s">
        <v>5087</v>
      </c>
      <c r="B928" s="20" t="s">
        <v>361</v>
      </c>
      <c r="C928" s="20" t="s">
        <v>5009</v>
      </c>
      <c r="D928" s="17" t="s">
        <v>2610</v>
      </c>
      <c r="E928" s="17" t="s">
        <v>37</v>
      </c>
      <c r="F928" s="17" t="s">
        <v>169</v>
      </c>
      <c r="G928" s="17" t="s">
        <v>4468</v>
      </c>
      <c r="H928" s="20">
        <v>2015</v>
      </c>
      <c r="I928" s="20" t="s">
        <v>5088</v>
      </c>
      <c r="J928" s="20" t="s">
        <v>5089</v>
      </c>
      <c r="K928" s="20" t="s">
        <v>5090</v>
      </c>
      <c r="L928" s="20" t="s">
        <v>5091</v>
      </c>
      <c r="M928" s="37">
        <v>44975</v>
      </c>
      <c r="N928" s="37">
        <v>44975</v>
      </c>
      <c r="O928" s="20" t="s">
        <v>5093</v>
      </c>
      <c r="P928" s="20" t="s">
        <v>5092</v>
      </c>
    </row>
    <row r="929" spans="1:17" s="20" customFormat="1" ht="189" x14ac:dyDescent="0.25">
      <c r="A929" s="38" t="s">
        <v>5094</v>
      </c>
      <c r="B929" s="20" t="s">
        <v>4315</v>
      </c>
      <c r="C929" s="20" t="s">
        <v>4716</v>
      </c>
      <c r="D929" s="17" t="s">
        <v>2610</v>
      </c>
      <c r="E929" s="17" t="s">
        <v>37</v>
      </c>
      <c r="F929" s="17" t="s">
        <v>169</v>
      </c>
      <c r="G929" s="17" t="s">
        <v>4468</v>
      </c>
      <c r="H929" s="20">
        <v>2021</v>
      </c>
      <c r="I929" s="20" t="s">
        <v>5095</v>
      </c>
      <c r="J929" s="20" t="s">
        <v>5096</v>
      </c>
      <c r="K929" s="20" t="s">
        <v>5098</v>
      </c>
      <c r="L929" s="20" t="s">
        <v>5097</v>
      </c>
      <c r="M929" s="37">
        <v>44975</v>
      </c>
      <c r="N929" s="37">
        <v>44975</v>
      </c>
      <c r="P929" s="20" t="s">
        <v>5099</v>
      </c>
    </row>
    <row r="930" spans="1:17" s="20" customFormat="1" ht="108" x14ac:dyDescent="0.25">
      <c r="A930" s="38" t="s">
        <v>6022</v>
      </c>
      <c r="B930" s="20" t="s">
        <v>268</v>
      </c>
      <c r="C930" s="20" t="s">
        <v>491</v>
      </c>
      <c r="D930" s="17" t="s">
        <v>2610</v>
      </c>
      <c r="E930" s="17" t="s">
        <v>37</v>
      </c>
      <c r="F930" s="17" t="s">
        <v>169</v>
      </c>
      <c r="G930" s="17" t="s">
        <v>4468</v>
      </c>
      <c r="H930" s="20">
        <v>2003</v>
      </c>
      <c r="I930" s="20" t="s">
        <v>5100</v>
      </c>
      <c r="J930" s="20" t="s">
        <v>5101</v>
      </c>
      <c r="K930" s="20" t="s">
        <v>5102</v>
      </c>
      <c r="L930" s="20" t="s">
        <v>5103</v>
      </c>
      <c r="M930" s="37">
        <v>44976</v>
      </c>
      <c r="N930" s="37">
        <v>44976</v>
      </c>
      <c r="P930" s="20" t="s">
        <v>5104</v>
      </c>
    </row>
    <row r="931" spans="1:17" s="20" customFormat="1" ht="121.5" x14ac:dyDescent="0.25">
      <c r="A931" s="38" t="s">
        <v>5111</v>
      </c>
      <c r="B931" s="20" t="s">
        <v>4315</v>
      </c>
      <c r="C931" s="20" t="s">
        <v>237</v>
      </c>
      <c r="D931" s="17" t="s">
        <v>2610</v>
      </c>
      <c r="E931" s="17" t="s">
        <v>37</v>
      </c>
      <c r="F931" s="17" t="s">
        <v>169</v>
      </c>
      <c r="G931" s="17" t="s">
        <v>4468</v>
      </c>
      <c r="H931" s="20">
        <v>2015</v>
      </c>
      <c r="I931" s="20" t="s">
        <v>5105</v>
      </c>
      <c r="J931" s="20" t="s">
        <v>5106</v>
      </c>
      <c r="K931" s="20" t="s">
        <v>5108</v>
      </c>
      <c r="L931" s="20" t="s">
        <v>5107</v>
      </c>
      <c r="M931" s="37">
        <v>44976</v>
      </c>
      <c r="N931" s="37">
        <v>44976</v>
      </c>
      <c r="O931" s="20" t="s">
        <v>5109</v>
      </c>
      <c r="P931" s="20" t="s">
        <v>5110</v>
      </c>
    </row>
    <row r="932" spans="1:17" s="20" customFormat="1" ht="256.5" x14ac:dyDescent="0.25">
      <c r="A932" s="38" t="s">
        <v>6023</v>
      </c>
      <c r="B932" s="20" t="s">
        <v>268</v>
      </c>
      <c r="C932" s="20" t="s">
        <v>5760</v>
      </c>
      <c r="D932" s="17" t="s">
        <v>2610</v>
      </c>
      <c r="E932" s="17" t="s">
        <v>37</v>
      </c>
      <c r="F932" s="17" t="s">
        <v>169</v>
      </c>
      <c r="G932" s="17" t="s">
        <v>4468</v>
      </c>
      <c r="H932" s="20">
        <v>2017</v>
      </c>
      <c r="I932" s="20" t="s">
        <v>5112</v>
      </c>
      <c r="J932" s="20" t="s">
        <v>5113</v>
      </c>
      <c r="K932" s="20" t="s">
        <v>5114</v>
      </c>
      <c r="L932" s="20" t="s">
        <v>5115</v>
      </c>
      <c r="M932" s="37">
        <v>44976</v>
      </c>
      <c r="N932" s="37">
        <v>44976</v>
      </c>
      <c r="P932" s="20" t="s">
        <v>5116</v>
      </c>
    </row>
    <row r="933" spans="1:17" s="20" customFormat="1" ht="189" x14ac:dyDescent="0.25">
      <c r="A933" s="38" t="s">
        <v>6024</v>
      </c>
      <c r="B933" s="20" t="s">
        <v>268</v>
      </c>
      <c r="C933" s="20" t="s">
        <v>4935</v>
      </c>
      <c r="D933" s="17" t="s">
        <v>2610</v>
      </c>
      <c r="E933" s="17" t="s">
        <v>37</v>
      </c>
      <c r="F933" s="17" t="s">
        <v>169</v>
      </c>
      <c r="G933" s="17" t="s">
        <v>4468</v>
      </c>
      <c r="H933" s="20">
        <v>2020</v>
      </c>
      <c r="I933" s="20" t="s">
        <v>5117</v>
      </c>
      <c r="J933" s="20" t="s">
        <v>5118</v>
      </c>
      <c r="K933" s="20" t="s">
        <v>5121</v>
      </c>
      <c r="L933" s="20" t="s">
        <v>5119</v>
      </c>
      <c r="M933" s="37">
        <v>44976</v>
      </c>
      <c r="N933" s="37">
        <v>44976</v>
      </c>
      <c r="O933" s="20" t="s">
        <v>5122</v>
      </c>
      <c r="P933" s="20" t="s">
        <v>5120</v>
      </c>
    </row>
    <row r="934" spans="1:17" s="20" customFormat="1" ht="216" x14ac:dyDescent="0.25">
      <c r="A934" s="38" t="s">
        <v>5143</v>
      </c>
      <c r="B934" s="20" t="s">
        <v>179</v>
      </c>
      <c r="C934" s="20" t="s">
        <v>5380</v>
      </c>
      <c r="D934" s="17" t="s">
        <v>2610</v>
      </c>
      <c r="E934" s="17" t="s">
        <v>37</v>
      </c>
      <c r="F934" s="17" t="s">
        <v>169</v>
      </c>
      <c r="G934" s="17" t="s">
        <v>4468</v>
      </c>
      <c r="H934" s="20">
        <v>2003</v>
      </c>
      <c r="I934" s="20" t="s">
        <v>5144</v>
      </c>
      <c r="J934" s="20" t="s">
        <v>5145</v>
      </c>
      <c r="K934" s="20" t="s">
        <v>5146</v>
      </c>
      <c r="L934" s="20" t="s">
        <v>5147</v>
      </c>
      <c r="M934" s="37">
        <v>44978</v>
      </c>
      <c r="N934" s="37">
        <v>44865</v>
      </c>
      <c r="P934" s="20" t="s">
        <v>5148</v>
      </c>
    </row>
    <row r="935" spans="1:17" s="20" customFormat="1" ht="121.5" x14ac:dyDescent="0.25">
      <c r="A935" s="38" t="s">
        <v>5149</v>
      </c>
      <c r="B935" s="20" t="s">
        <v>179</v>
      </c>
      <c r="C935" s="20" t="s">
        <v>5380</v>
      </c>
      <c r="D935" s="17" t="s">
        <v>2610</v>
      </c>
      <c r="E935" s="17" t="s">
        <v>37</v>
      </c>
      <c r="F935" s="17" t="s">
        <v>169</v>
      </c>
      <c r="G935" s="17" t="s">
        <v>4468</v>
      </c>
      <c r="H935" s="20">
        <v>2007</v>
      </c>
      <c r="I935" s="20" t="s">
        <v>5150</v>
      </c>
      <c r="J935" s="20" t="s">
        <v>5151</v>
      </c>
      <c r="K935" s="20" t="s">
        <v>5152</v>
      </c>
      <c r="L935" s="20" t="s">
        <v>4471</v>
      </c>
      <c r="M935" s="37">
        <v>44978</v>
      </c>
      <c r="N935" s="37">
        <v>44865</v>
      </c>
      <c r="O935" s="20" t="s">
        <v>5153</v>
      </c>
      <c r="P935" s="20" t="s">
        <v>4764</v>
      </c>
    </row>
    <row r="936" spans="1:17" s="20" customFormat="1" ht="229.5" x14ac:dyDescent="0.25">
      <c r="A936" s="38" t="s">
        <v>5154</v>
      </c>
      <c r="B936" s="20" t="s">
        <v>179</v>
      </c>
      <c r="C936" s="20" t="s">
        <v>5155</v>
      </c>
      <c r="D936" s="17" t="s">
        <v>2610</v>
      </c>
      <c r="E936" s="17" t="s">
        <v>37</v>
      </c>
      <c r="F936" s="17" t="s">
        <v>169</v>
      </c>
      <c r="G936" s="17" t="s">
        <v>4468</v>
      </c>
      <c r="H936" s="20">
        <v>2017</v>
      </c>
      <c r="I936" s="20" t="s">
        <v>5156</v>
      </c>
      <c r="J936" s="20" t="s">
        <v>5157</v>
      </c>
      <c r="K936" s="20" t="s">
        <v>5159</v>
      </c>
      <c r="L936" s="20" t="s">
        <v>5158</v>
      </c>
      <c r="M936" s="37">
        <v>44978</v>
      </c>
      <c r="N936" s="37">
        <v>44927</v>
      </c>
      <c r="O936" s="20" t="s">
        <v>5160</v>
      </c>
      <c r="P936" s="20" t="s">
        <v>5161</v>
      </c>
    </row>
    <row r="937" spans="1:17" s="20" customFormat="1" ht="216" x14ac:dyDescent="0.25">
      <c r="A937" s="38" t="s">
        <v>5162</v>
      </c>
      <c r="B937" s="20" t="s">
        <v>208</v>
      </c>
      <c r="C937" s="20" t="s">
        <v>4585</v>
      </c>
      <c r="D937" s="17" t="s">
        <v>2610</v>
      </c>
      <c r="E937" s="17" t="s">
        <v>37</v>
      </c>
      <c r="F937" s="17" t="s">
        <v>169</v>
      </c>
      <c r="G937" s="17" t="s">
        <v>4468</v>
      </c>
      <c r="H937" s="20">
        <v>2008</v>
      </c>
      <c r="I937" s="20" t="s">
        <v>5163</v>
      </c>
      <c r="J937" s="20" t="s">
        <v>5164</v>
      </c>
      <c r="K937" s="20" t="s">
        <v>5166</v>
      </c>
      <c r="L937" s="20" t="s">
        <v>4673</v>
      </c>
      <c r="M937" s="37">
        <v>44978</v>
      </c>
      <c r="N937" s="37">
        <v>44865</v>
      </c>
      <c r="O937" s="20" t="s">
        <v>4676</v>
      </c>
      <c r="P937" s="20" t="s">
        <v>5165</v>
      </c>
    </row>
    <row r="938" spans="1:17" s="20" customFormat="1" ht="148.5" x14ac:dyDescent="0.25">
      <c r="A938" s="38" t="s">
        <v>5167</v>
      </c>
      <c r="B938" s="20" t="s">
        <v>179</v>
      </c>
      <c r="C938" s="20" t="s">
        <v>5136</v>
      </c>
      <c r="D938" s="17" t="s">
        <v>2610</v>
      </c>
      <c r="E938" s="17" t="s">
        <v>37</v>
      </c>
      <c r="F938" s="17" t="s">
        <v>169</v>
      </c>
      <c r="G938" s="17" t="s">
        <v>4468</v>
      </c>
      <c r="H938" s="20">
        <v>2020</v>
      </c>
      <c r="I938" s="20" t="s">
        <v>5168</v>
      </c>
      <c r="J938" s="20" t="s">
        <v>5169</v>
      </c>
      <c r="K938" s="20" t="s">
        <v>5170</v>
      </c>
      <c r="L938" s="20" t="s">
        <v>5171</v>
      </c>
      <c r="M938" s="37">
        <v>44978</v>
      </c>
      <c r="N938" s="37">
        <v>44865</v>
      </c>
      <c r="O938" s="20" t="s">
        <v>5172</v>
      </c>
      <c r="P938" s="20" t="s">
        <v>5173</v>
      </c>
    </row>
    <row r="939" spans="1:17" s="20" customFormat="1" ht="121.5" x14ac:dyDescent="0.25">
      <c r="A939" s="38" t="s">
        <v>5174</v>
      </c>
      <c r="B939" s="20" t="s">
        <v>179</v>
      </c>
      <c r="C939" s="20" t="s">
        <v>485</v>
      </c>
      <c r="D939" s="17" t="s">
        <v>2610</v>
      </c>
      <c r="E939" s="17" t="s">
        <v>37</v>
      </c>
      <c r="F939" s="17" t="s">
        <v>169</v>
      </c>
      <c r="G939" s="17" t="s">
        <v>4468</v>
      </c>
      <c r="H939" s="20">
        <v>2011</v>
      </c>
      <c r="I939" s="20" t="s">
        <v>5175</v>
      </c>
      <c r="J939" s="20" t="s">
        <v>5176</v>
      </c>
      <c r="K939" s="20" t="s">
        <v>5178</v>
      </c>
      <c r="L939" s="20" t="s">
        <v>5177</v>
      </c>
      <c r="M939" s="37">
        <v>44978</v>
      </c>
      <c r="N939" s="37">
        <v>44865</v>
      </c>
      <c r="O939" s="20" t="s">
        <v>5179</v>
      </c>
      <c r="P939" s="20" t="s">
        <v>5180</v>
      </c>
    </row>
    <row r="940" spans="1:17" s="20" customFormat="1" ht="337.5" x14ac:dyDescent="0.25">
      <c r="A940" s="38" t="s">
        <v>5181</v>
      </c>
      <c r="B940" s="20" t="s">
        <v>187</v>
      </c>
      <c r="C940" s="20" t="s">
        <v>5141</v>
      </c>
      <c r="D940" s="17" t="s">
        <v>2610</v>
      </c>
      <c r="E940" s="17" t="s">
        <v>37</v>
      </c>
      <c r="F940" s="17" t="s">
        <v>169</v>
      </c>
      <c r="G940" s="17" t="s">
        <v>4468</v>
      </c>
      <c r="H940" s="20">
        <v>2022</v>
      </c>
      <c r="I940" s="20" t="s">
        <v>5182</v>
      </c>
      <c r="J940" s="20" t="s">
        <v>5183</v>
      </c>
      <c r="K940" s="20" t="s">
        <v>5185</v>
      </c>
      <c r="L940" s="20" t="s">
        <v>5184</v>
      </c>
      <c r="M940" s="37">
        <v>44978</v>
      </c>
      <c r="N940" s="37">
        <v>44865</v>
      </c>
      <c r="O940" s="20" t="s">
        <v>5186</v>
      </c>
      <c r="P940" s="20" t="s">
        <v>5187</v>
      </c>
    </row>
    <row r="941" spans="1:17" s="20" customFormat="1" ht="175.5" x14ac:dyDescent="0.25">
      <c r="A941" s="38" t="s">
        <v>5365</v>
      </c>
      <c r="B941" s="20" t="s">
        <v>179</v>
      </c>
      <c r="C941" s="20" t="s">
        <v>4951</v>
      </c>
      <c r="D941" s="17" t="s">
        <v>2610</v>
      </c>
      <c r="E941" s="17" t="s">
        <v>37</v>
      </c>
      <c r="F941" s="17" t="s">
        <v>169</v>
      </c>
      <c r="G941" s="17" t="s">
        <v>4468</v>
      </c>
      <c r="H941" s="20">
        <v>2005</v>
      </c>
      <c r="I941" s="20" t="s">
        <v>5189</v>
      </c>
      <c r="J941" s="20" t="s">
        <v>5188</v>
      </c>
      <c r="K941" s="20" t="s">
        <v>5194</v>
      </c>
      <c r="L941" s="20" t="s">
        <v>5190</v>
      </c>
      <c r="M941" s="37">
        <v>44978</v>
      </c>
      <c r="N941" s="37">
        <v>44865</v>
      </c>
      <c r="O941" s="20" t="s">
        <v>5191</v>
      </c>
      <c r="P941" s="20" t="s">
        <v>5192</v>
      </c>
    </row>
    <row r="942" spans="1:17" s="20" customFormat="1" ht="283.5" x14ac:dyDescent="0.25">
      <c r="A942" s="38" t="s">
        <v>5366</v>
      </c>
      <c r="B942" s="20" t="s">
        <v>179</v>
      </c>
      <c r="C942" s="20" t="s">
        <v>4951</v>
      </c>
      <c r="D942" s="17" t="s">
        <v>2610</v>
      </c>
      <c r="E942" s="17" t="s">
        <v>37</v>
      </c>
      <c r="F942" s="17" t="s">
        <v>169</v>
      </c>
      <c r="G942" s="17" t="s">
        <v>4468</v>
      </c>
      <c r="H942" s="20">
        <v>2005</v>
      </c>
      <c r="I942" s="20" t="s">
        <v>5195</v>
      </c>
      <c r="J942" s="20" t="s">
        <v>5196</v>
      </c>
      <c r="K942" s="20" t="s">
        <v>5197</v>
      </c>
      <c r="L942" s="20" t="s">
        <v>5198</v>
      </c>
      <c r="M942" s="37">
        <v>44978</v>
      </c>
      <c r="N942" s="37">
        <v>44865</v>
      </c>
      <c r="O942" s="20" t="s">
        <v>5199</v>
      </c>
      <c r="P942" s="20" t="s">
        <v>5200</v>
      </c>
      <c r="Q942" s="20" t="s">
        <v>5201</v>
      </c>
    </row>
    <row r="943" spans="1:17" s="20" customFormat="1" ht="391.5" x14ac:dyDescent="0.25">
      <c r="A943" s="38" t="s">
        <v>5268</v>
      </c>
      <c r="B943" s="20" t="s">
        <v>187</v>
      </c>
      <c r="C943" s="20" t="s">
        <v>5202</v>
      </c>
      <c r="D943" s="17" t="s">
        <v>2610</v>
      </c>
      <c r="E943" s="17" t="s">
        <v>37</v>
      </c>
      <c r="F943" s="17" t="s">
        <v>169</v>
      </c>
      <c r="G943" s="17" t="s">
        <v>4468</v>
      </c>
      <c r="H943" s="20">
        <v>2006</v>
      </c>
      <c r="I943" s="20" t="s">
        <v>5205</v>
      </c>
      <c r="J943" s="20" t="s">
        <v>5204</v>
      </c>
      <c r="K943" s="20" t="s">
        <v>5211</v>
      </c>
      <c r="L943" s="20" t="s">
        <v>5206</v>
      </c>
      <c r="M943" s="37">
        <v>44978</v>
      </c>
      <c r="N943" s="37">
        <v>44865</v>
      </c>
      <c r="O943" s="20" t="s">
        <v>5207</v>
      </c>
      <c r="P943" s="20" t="s">
        <v>5208</v>
      </c>
    </row>
    <row r="944" spans="1:17" s="20" customFormat="1" ht="324" x14ac:dyDescent="0.25">
      <c r="A944" s="38" t="s">
        <v>5267</v>
      </c>
      <c r="B944" s="20" t="s">
        <v>187</v>
      </c>
      <c r="C944" s="20" t="s">
        <v>5202</v>
      </c>
      <c r="D944" s="17" t="s">
        <v>2610</v>
      </c>
      <c r="E944" s="17" t="s">
        <v>37</v>
      </c>
      <c r="F944" s="17" t="s">
        <v>169</v>
      </c>
      <c r="G944" s="17" t="s">
        <v>4468</v>
      </c>
      <c r="H944" s="20">
        <v>2006</v>
      </c>
      <c r="I944" s="20" t="s">
        <v>5209</v>
      </c>
      <c r="J944" s="20" t="s">
        <v>5210</v>
      </c>
      <c r="K944" s="20" t="s">
        <v>5264</v>
      </c>
      <c r="L944" s="20" t="s">
        <v>5206</v>
      </c>
      <c r="M944" s="37">
        <v>44978</v>
      </c>
      <c r="N944" s="37">
        <v>44865</v>
      </c>
      <c r="O944" s="20" t="s">
        <v>5207</v>
      </c>
      <c r="P944" s="20" t="s">
        <v>4811</v>
      </c>
    </row>
    <row r="945" spans="1:16" s="20" customFormat="1" ht="351" x14ac:dyDescent="0.25">
      <c r="A945" s="38" t="s">
        <v>5367</v>
      </c>
      <c r="B945" s="20" t="s">
        <v>179</v>
      </c>
      <c r="C945" s="20" t="s">
        <v>5265</v>
      </c>
      <c r="D945" s="17" t="s">
        <v>2610</v>
      </c>
      <c r="E945" s="17" t="s">
        <v>37</v>
      </c>
      <c r="F945" s="17" t="s">
        <v>169</v>
      </c>
      <c r="G945" s="17" t="s">
        <v>4468</v>
      </c>
      <c r="H945" s="20">
        <v>2006</v>
      </c>
      <c r="I945" s="20" t="s">
        <v>5270</v>
      </c>
      <c r="J945" s="20" t="s">
        <v>5271</v>
      </c>
      <c r="K945" s="20" t="s">
        <v>5274</v>
      </c>
      <c r="L945" s="20" t="s">
        <v>5272</v>
      </c>
      <c r="M945" s="37">
        <v>44978</v>
      </c>
      <c r="N945" s="37">
        <v>44865</v>
      </c>
      <c r="O945" s="20" t="s">
        <v>5273</v>
      </c>
      <c r="P945" s="20" t="s">
        <v>4485</v>
      </c>
    </row>
    <row r="946" spans="1:16" s="20" customFormat="1" ht="256.5" x14ac:dyDescent="0.25">
      <c r="A946" s="38" t="s">
        <v>5269</v>
      </c>
      <c r="B946" s="20" t="s">
        <v>179</v>
      </c>
      <c r="C946" s="20" t="s">
        <v>5265</v>
      </c>
      <c r="D946" s="17" t="s">
        <v>2610</v>
      </c>
      <c r="E946" s="17" t="s">
        <v>37</v>
      </c>
      <c r="F946" s="17" t="s">
        <v>169</v>
      </c>
      <c r="G946" s="17" t="s">
        <v>4468</v>
      </c>
      <c r="H946" s="20">
        <v>2006</v>
      </c>
      <c r="I946" s="20" t="s">
        <v>5276</v>
      </c>
      <c r="J946" s="20" t="s">
        <v>5277</v>
      </c>
      <c r="K946" s="20" t="s">
        <v>5278</v>
      </c>
      <c r="L946" s="20" t="s">
        <v>5272</v>
      </c>
      <c r="M946" s="37">
        <v>44978</v>
      </c>
      <c r="N946" s="37">
        <v>44865</v>
      </c>
      <c r="O946" s="20" t="s">
        <v>5273</v>
      </c>
      <c r="P946" s="20" t="s">
        <v>5275</v>
      </c>
    </row>
    <row r="947" spans="1:16" s="20" customFormat="1" ht="337.5" x14ac:dyDescent="0.25">
      <c r="A947" s="38" t="s">
        <v>5307</v>
      </c>
      <c r="B947" s="20" t="s">
        <v>180</v>
      </c>
      <c r="C947" s="20" t="s">
        <v>5299</v>
      </c>
      <c r="D947" s="17" t="s">
        <v>2610</v>
      </c>
      <c r="E947" s="17" t="s">
        <v>37</v>
      </c>
      <c r="F947" s="17" t="s">
        <v>169</v>
      </c>
      <c r="G947" s="17" t="s">
        <v>4468</v>
      </c>
      <c r="H947" s="20">
        <v>2006</v>
      </c>
      <c r="I947" s="20" t="s">
        <v>5310</v>
      </c>
      <c r="J947" s="20" t="s">
        <v>5313</v>
      </c>
      <c r="K947" s="20" t="s">
        <v>5318</v>
      </c>
      <c r="L947" s="20" t="s">
        <v>5316</v>
      </c>
      <c r="M947" s="37">
        <v>44978</v>
      </c>
      <c r="N947" s="37">
        <v>44865</v>
      </c>
      <c r="O947" s="20" t="s">
        <v>5317</v>
      </c>
      <c r="P947" s="20" t="s">
        <v>4485</v>
      </c>
    </row>
    <row r="948" spans="1:16" s="20" customFormat="1" ht="243" x14ac:dyDescent="0.25">
      <c r="A948" s="38" t="s">
        <v>5308</v>
      </c>
      <c r="B948" s="20" t="s">
        <v>180</v>
      </c>
      <c r="C948" s="20" t="s">
        <v>5299</v>
      </c>
      <c r="D948" s="17" t="s">
        <v>2610</v>
      </c>
      <c r="E948" s="17" t="s">
        <v>37</v>
      </c>
      <c r="F948" s="17" t="s">
        <v>169</v>
      </c>
      <c r="G948" s="17" t="s">
        <v>4468</v>
      </c>
      <c r="H948" s="20">
        <v>2006</v>
      </c>
      <c r="I948" s="20" t="s">
        <v>5311</v>
      </c>
      <c r="J948" s="20" t="s">
        <v>5314</v>
      </c>
      <c r="K948" s="20" t="s">
        <v>5319</v>
      </c>
      <c r="L948" s="20" t="s">
        <v>5316</v>
      </c>
      <c r="M948" s="37">
        <v>44978</v>
      </c>
      <c r="N948" s="37">
        <v>44865</v>
      </c>
      <c r="O948" s="20" t="s">
        <v>5317</v>
      </c>
      <c r="P948" s="20" t="s">
        <v>5275</v>
      </c>
    </row>
    <row r="949" spans="1:16" s="20" customFormat="1" ht="270" x14ac:dyDescent="0.25">
      <c r="A949" s="38" t="s">
        <v>5309</v>
      </c>
      <c r="B949" s="20" t="s">
        <v>180</v>
      </c>
      <c r="C949" s="20" t="s">
        <v>5299</v>
      </c>
      <c r="D949" s="17" t="s">
        <v>2610</v>
      </c>
      <c r="E949" s="17" t="s">
        <v>37</v>
      </c>
      <c r="F949" s="17" t="s">
        <v>169</v>
      </c>
      <c r="G949" s="17" t="s">
        <v>4468</v>
      </c>
      <c r="H949" s="20">
        <v>2006</v>
      </c>
      <c r="I949" s="20" t="s">
        <v>5312</v>
      </c>
      <c r="J949" s="20" t="s">
        <v>5315</v>
      </c>
      <c r="K949" s="20" t="s">
        <v>5320</v>
      </c>
      <c r="L949" s="20" t="s">
        <v>5316</v>
      </c>
      <c r="M949" s="37">
        <v>44978</v>
      </c>
      <c r="N949" s="37">
        <v>44865</v>
      </c>
      <c r="O949" s="20" t="s">
        <v>5317</v>
      </c>
      <c r="P949" s="20" t="s">
        <v>5051</v>
      </c>
    </row>
    <row r="950" spans="1:16" s="20" customFormat="1" ht="243" x14ac:dyDescent="0.25">
      <c r="A950" s="38" t="s">
        <v>5368</v>
      </c>
      <c r="B950" s="20" t="s">
        <v>179</v>
      </c>
      <c r="C950" s="20" t="s">
        <v>4951</v>
      </c>
      <c r="D950" s="17" t="s">
        <v>2610</v>
      </c>
      <c r="E950" s="17" t="s">
        <v>37</v>
      </c>
      <c r="F950" s="17" t="s">
        <v>169</v>
      </c>
      <c r="G950" s="17" t="s">
        <v>4468</v>
      </c>
      <c r="H950" s="20">
        <v>2007</v>
      </c>
      <c r="I950" s="20" t="s">
        <v>5321</v>
      </c>
      <c r="J950" s="20" t="s">
        <v>5322</v>
      </c>
      <c r="K950" s="20" t="s">
        <v>5323</v>
      </c>
      <c r="L950" s="20" t="s">
        <v>5198</v>
      </c>
      <c r="M950" s="37">
        <v>44978</v>
      </c>
      <c r="N950" s="37">
        <v>44865</v>
      </c>
      <c r="O950" s="20" t="s">
        <v>5324</v>
      </c>
      <c r="P950" s="20" t="s">
        <v>5325</v>
      </c>
    </row>
    <row r="951" spans="1:16" s="20" customFormat="1" ht="243" x14ac:dyDescent="0.25">
      <c r="A951" s="38" t="s">
        <v>5328</v>
      </c>
      <c r="B951" s="20" t="s">
        <v>182</v>
      </c>
      <c r="C951" s="20" t="s">
        <v>5619</v>
      </c>
      <c r="D951" s="17" t="s">
        <v>2610</v>
      </c>
      <c r="E951" s="17" t="s">
        <v>37</v>
      </c>
      <c r="F951" s="17" t="s">
        <v>169</v>
      </c>
      <c r="G951" s="17" t="s">
        <v>4468</v>
      </c>
      <c r="H951" s="20">
        <v>2007</v>
      </c>
      <c r="I951" s="20" t="s">
        <v>5329</v>
      </c>
      <c r="J951" s="20" t="s">
        <v>5330</v>
      </c>
      <c r="K951" s="20" t="s">
        <v>5333</v>
      </c>
      <c r="L951" s="20" t="s">
        <v>5331</v>
      </c>
      <c r="M951" s="37">
        <v>44978</v>
      </c>
      <c r="N951" s="37">
        <v>44865</v>
      </c>
      <c r="O951" s="20" t="s">
        <v>5334</v>
      </c>
      <c r="P951" s="20" t="s">
        <v>5332</v>
      </c>
    </row>
    <row r="952" spans="1:16" s="20" customFormat="1" ht="148.5" x14ac:dyDescent="0.25">
      <c r="A952" s="38" t="s">
        <v>5335</v>
      </c>
      <c r="B952" s="20" t="s">
        <v>182</v>
      </c>
      <c r="C952" s="20" t="s">
        <v>5619</v>
      </c>
      <c r="D952" s="17" t="s">
        <v>2610</v>
      </c>
      <c r="E952" s="17" t="s">
        <v>37</v>
      </c>
      <c r="F952" s="17" t="s">
        <v>169</v>
      </c>
      <c r="G952" s="17" t="s">
        <v>4468</v>
      </c>
      <c r="H952" s="20">
        <v>2008</v>
      </c>
      <c r="I952" s="20" t="s">
        <v>5338</v>
      </c>
      <c r="J952" s="20" t="s">
        <v>5336</v>
      </c>
      <c r="K952" s="20" t="s">
        <v>5339</v>
      </c>
      <c r="L952" s="20" t="s">
        <v>5331</v>
      </c>
      <c r="M952" s="37">
        <v>44978</v>
      </c>
      <c r="N952" s="37">
        <v>44865</v>
      </c>
      <c r="O952" s="20" t="s">
        <v>5334</v>
      </c>
      <c r="P952" s="20" t="s">
        <v>4529</v>
      </c>
    </row>
    <row r="953" spans="1:16" s="20" customFormat="1" ht="229.5" x14ac:dyDescent="0.25">
      <c r="A953" s="38" t="s">
        <v>5337</v>
      </c>
      <c r="B953" s="20" t="s">
        <v>182</v>
      </c>
      <c r="C953" s="20" t="s">
        <v>5619</v>
      </c>
      <c r="D953" s="17" t="s">
        <v>2610</v>
      </c>
      <c r="E953" s="17" t="s">
        <v>37</v>
      </c>
      <c r="F953" s="17" t="s">
        <v>169</v>
      </c>
      <c r="G953" s="17" t="s">
        <v>4468</v>
      </c>
      <c r="H953" s="20">
        <v>2008</v>
      </c>
      <c r="I953" s="20" t="s">
        <v>5343</v>
      </c>
      <c r="J953" s="20" t="s">
        <v>5340</v>
      </c>
      <c r="K953" s="20" t="s">
        <v>5341</v>
      </c>
      <c r="L953" s="20" t="s">
        <v>5331</v>
      </c>
      <c r="M953" s="37">
        <v>44978</v>
      </c>
      <c r="N953" s="37">
        <v>44865</v>
      </c>
      <c r="O953" s="20" t="s">
        <v>5334</v>
      </c>
      <c r="P953" s="20" t="s">
        <v>5342</v>
      </c>
    </row>
    <row r="954" spans="1:16" s="20" customFormat="1" ht="324" x14ac:dyDescent="0.25">
      <c r="A954" s="38" t="s">
        <v>5350</v>
      </c>
      <c r="B954" s="20" t="s">
        <v>3174</v>
      </c>
      <c r="C954" s="20" t="s">
        <v>2381</v>
      </c>
      <c r="D954" s="17" t="s">
        <v>2610</v>
      </c>
      <c r="E954" s="17" t="s">
        <v>37</v>
      </c>
      <c r="F954" s="17" t="s">
        <v>169</v>
      </c>
      <c r="G954" s="17" t="s">
        <v>4468</v>
      </c>
      <c r="H954" s="20">
        <v>2007</v>
      </c>
      <c r="I954" s="20" t="s">
        <v>5344</v>
      </c>
      <c r="J954" s="20" t="s">
        <v>5345</v>
      </c>
      <c r="K954" s="20" t="s">
        <v>5349</v>
      </c>
      <c r="L954" s="20" t="s">
        <v>4471</v>
      </c>
      <c r="M954" s="37">
        <v>44978</v>
      </c>
      <c r="N954" s="37">
        <v>44865</v>
      </c>
      <c r="O954" s="20" t="s">
        <v>4737</v>
      </c>
      <c r="P954" s="20" t="s">
        <v>5332</v>
      </c>
    </row>
    <row r="955" spans="1:16" s="20" customFormat="1" ht="135" x14ac:dyDescent="0.25">
      <c r="A955" s="38" t="s">
        <v>5354</v>
      </c>
      <c r="B955" s="20" t="s">
        <v>272</v>
      </c>
      <c r="C955" s="20" t="s">
        <v>5355</v>
      </c>
      <c r="D955" s="17" t="s">
        <v>2610</v>
      </c>
      <c r="E955" s="17" t="s">
        <v>37</v>
      </c>
      <c r="F955" s="17" t="s">
        <v>169</v>
      </c>
      <c r="G955" s="17" t="s">
        <v>4468</v>
      </c>
      <c r="H955" s="20">
        <v>2008</v>
      </c>
      <c r="I955" s="20" t="s">
        <v>5347</v>
      </c>
      <c r="J955" s="20" t="s">
        <v>5348</v>
      </c>
      <c r="K955" s="20" t="s">
        <v>5413</v>
      </c>
      <c r="L955" s="20" t="s">
        <v>5351</v>
      </c>
      <c r="M955" s="37">
        <v>44978</v>
      </c>
      <c r="N955" s="37">
        <v>44865</v>
      </c>
      <c r="O955" s="20" t="s">
        <v>5352</v>
      </c>
      <c r="P955" s="20" t="s">
        <v>4529</v>
      </c>
    </row>
    <row r="956" spans="1:16" s="20" customFormat="1" ht="148.5" x14ac:dyDescent="0.25">
      <c r="A956" s="38" t="s">
        <v>5381</v>
      </c>
      <c r="B956" s="20" t="s">
        <v>272</v>
      </c>
      <c r="C956" s="20" t="s">
        <v>5355</v>
      </c>
      <c r="D956" s="17" t="s">
        <v>2610</v>
      </c>
      <c r="E956" s="17" t="s">
        <v>37</v>
      </c>
      <c r="F956" s="17" t="s">
        <v>169</v>
      </c>
      <c r="G956" s="17" t="s">
        <v>4468</v>
      </c>
      <c r="H956" s="20">
        <v>2010</v>
      </c>
      <c r="I956" s="20" t="s">
        <v>5382</v>
      </c>
      <c r="J956" s="20" t="s">
        <v>5383</v>
      </c>
      <c r="K956" s="20" t="s">
        <v>5412</v>
      </c>
      <c r="L956" s="20" t="s">
        <v>5351</v>
      </c>
      <c r="M956" s="37">
        <v>44989</v>
      </c>
      <c r="N956" s="37">
        <v>44865</v>
      </c>
      <c r="O956" s="20" t="s">
        <v>5352</v>
      </c>
      <c r="P956" s="20" t="s">
        <v>5384</v>
      </c>
    </row>
    <row r="957" spans="1:16" s="20" customFormat="1" ht="148.5" x14ac:dyDescent="0.25">
      <c r="A957" s="38" t="s">
        <v>5427</v>
      </c>
      <c r="B957" s="20" t="s">
        <v>272</v>
      </c>
      <c r="C957" s="20" t="s">
        <v>5355</v>
      </c>
      <c r="D957" s="17" t="s">
        <v>2610</v>
      </c>
      <c r="E957" s="17" t="s">
        <v>37</v>
      </c>
      <c r="F957" s="17" t="s">
        <v>169</v>
      </c>
      <c r="G957" s="17" t="s">
        <v>4468</v>
      </c>
      <c r="H957" s="20">
        <v>2011</v>
      </c>
      <c r="I957" s="20" t="s">
        <v>5429</v>
      </c>
      <c r="J957" s="20" t="s">
        <v>5428</v>
      </c>
      <c r="K957" s="20" t="s">
        <v>5430</v>
      </c>
      <c r="L957" s="20" t="s">
        <v>5351</v>
      </c>
      <c r="M957" s="37">
        <v>44989</v>
      </c>
      <c r="N957" s="37">
        <v>44865</v>
      </c>
      <c r="O957" s="20" t="s">
        <v>5352</v>
      </c>
      <c r="P957" s="20" t="s">
        <v>5431</v>
      </c>
    </row>
    <row r="958" spans="1:16" s="20" customFormat="1" ht="148.5" x14ac:dyDescent="0.25">
      <c r="A958" s="38" t="s">
        <v>5420</v>
      </c>
      <c r="B958" s="20" t="s">
        <v>272</v>
      </c>
      <c r="C958" s="20" t="s">
        <v>5355</v>
      </c>
      <c r="D958" s="17" t="s">
        <v>2610</v>
      </c>
      <c r="E958" s="17" t="s">
        <v>37</v>
      </c>
      <c r="F958" s="17" t="s">
        <v>169</v>
      </c>
      <c r="G958" s="17" t="s">
        <v>4468</v>
      </c>
      <c r="H958" s="20">
        <v>2012</v>
      </c>
      <c r="I958" s="20" t="s">
        <v>5385</v>
      </c>
      <c r="J958" s="20" t="s">
        <v>5386</v>
      </c>
      <c r="K958" s="20" t="s">
        <v>5411</v>
      </c>
      <c r="L958" s="20" t="s">
        <v>5351</v>
      </c>
      <c r="M958" s="37">
        <v>44989</v>
      </c>
      <c r="N958" s="37">
        <v>44865</v>
      </c>
      <c r="O958" s="20" t="s">
        <v>5352</v>
      </c>
      <c r="P958" s="20" t="s">
        <v>5387</v>
      </c>
    </row>
    <row r="959" spans="1:16" s="20" customFormat="1" ht="148.5" x14ac:dyDescent="0.25">
      <c r="A959" s="38" t="s">
        <v>5391</v>
      </c>
      <c r="B959" s="20" t="s">
        <v>272</v>
      </c>
      <c r="C959" s="20" t="s">
        <v>5355</v>
      </c>
      <c r="D959" s="17" t="s">
        <v>2610</v>
      </c>
      <c r="E959" s="17" t="s">
        <v>37</v>
      </c>
      <c r="F959" s="17" t="s">
        <v>169</v>
      </c>
      <c r="G959" s="17" t="s">
        <v>4468</v>
      </c>
      <c r="H959" s="20">
        <v>2013</v>
      </c>
      <c r="I959" s="20" t="s">
        <v>5388</v>
      </c>
      <c r="J959" s="20" t="s">
        <v>5389</v>
      </c>
      <c r="K959" s="20" t="s">
        <v>5410</v>
      </c>
      <c r="L959" s="20" t="s">
        <v>5351</v>
      </c>
      <c r="M959" s="37">
        <v>44989</v>
      </c>
      <c r="N959" s="37">
        <v>44865</v>
      </c>
      <c r="O959" s="20" t="s">
        <v>5352</v>
      </c>
      <c r="P959" s="20" t="s">
        <v>5390</v>
      </c>
    </row>
    <row r="960" spans="1:16" s="20" customFormat="1" ht="148.5" x14ac:dyDescent="0.25">
      <c r="A960" s="38" t="s">
        <v>5421</v>
      </c>
      <c r="B960" s="20" t="s">
        <v>272</v>
      </c>
      <c r="C960" s="20" t="s">
        <v>5355</v>
      </c>
      <c r="D960" s="17" t="s">
        <v>2610</v>
      </c>
      <c r="E960" s="17" t="s">
        <v>37</v>
      </c>
      <c r="F960" s="17" t="s">
        <v>169</v>
      </c>
      <c r="G960" s="17" t="s">
        <v>4468</v>
      </c>
      <c r="H960" s="20">
        <v>2014</v>
      </c>
      <c r="I960" s="20" t="s">
        <v>5392</v>
      </c>
      <c r="J960" s="20" t="s">
        <v>5393</v>
      </c>
      <c r="K960" s="20" t="s">
        <v>5409</v>
      </c>
      <c r="L960" s="20" t="s">
        <v>5351</v>
      </c>
      <c r="M960" s="37">
        <v>44989</v>
      </c>
      <c r="N960" s="37">
        <v>44865</v>
      </c>
      <c r="O960" s="20" t="s">
        <v>5352</v>
      </c>
      <c r="P960" s="20" t="s">
        <v>5394</v>
      </c>
    </row>
    <row r="961" spans="1:17" s="20" customFormat="1" ht="148.5" x14ac:dyDescent="0.25">
      <c r="A961" s="38" t="s">
        <v>5422</v>
      </c>
      <c r="B961" s="20" t="s">
        <v>272</v>
      </c>
      <c r="C961" s="20" t="s">
        <v>5355</v>
      </c>
      <c r="D961" s="17" t="s">
        <v>2610</v>
      </c>
      <c r="E961" s="17" t="s">
        <v>37</v>
      </c>
      <c r="F961" s="17" t="s">
        <v>169</v>
      </c>
      <c r="G961" s="17" t="s">
        <v>4468</v>
      </c>
      <c r="H961" s="20">
        <v>2015</v>
      </c>
      <c r="I961" s="20" t="s">
        <v>5396</v>
      </c>
      <c r="J961" s="20" t="s">
        <v>5395</v>
      </c>
      <c r="K961" s="20" t="s">
        <v>5408</v>
      </c>
      <c r="L961" s="20" t="s">
        <v>5351</v>
      </c>
      <c r="M961" s="37">
        <v>44989</v>
      </c>
      <c r="N961" s="37">
        <v>44865</v>
      </c>
      <c r="O961" s="20" t="s">
        <v>5352</v>
      </c>
      <c r="P961" s="20" t="s">
        <v>5397</v>
      </c>
    </row>
    <row r="962" spans="1:17" s="20" customFormat="1" ht="148.5" x14ac:dyDescent="0.25">
      <c r="A962" s="38" t="s">
        <v>5423</v>
      </c>
      <c r="B962" s="20" t="s">
        <v>272</v>
      </c>
      <c r="C962" s="20" t="s">
        <v>5355</v>
      </c>
      <c r="D962" s="17" t="s">
        <v>2610</v>
      </c>
      <c r="E962" s="17" t="s">
        <v>37</v>
      </c>
      <c r="F962" s="17" t="s">
        <v>169</v>
      </c>
      <c r="G962" s="17" t="s">
        <v>4468</v>
      </c>
      <c r="H962" s="20">
        <v>2016</v>
      </c>
      <c r="I962" s="20" t="s">
        <v>5398</v>
      </c>
      <c r="J962" s="20" t="s">
        <v>5399</v>
      </c>
      <c r="K962" s="20" t="s">
        <v>5407</v>
      </c>
      <c r="L962" s="20" t="s">
        <v>5351</v>
      </c>
      <c r="M962" s="37">
        <v>44989</v>
      </c>
      <c r="N962" s="37">
        <v>44865</v>
      </c>
      <c r="O962" s="20" t="s">
        <v>5352</v>
      </c>
      <c r="P962" s="20" t="s">
        <v>5400</v>
      </c>
    </row>
    <row r="963" spans="1:17" s="20" customFormat="1" ht="148.5" x14ac:dyDescent="0.25">
      <c r="A963" s="38" t="s">
        <v>5424</v>
      </c>
      <c r="B963" s="20" t="s">
        <v>272</v>
      </c>
      <c r="C963" s="20" t="s">
        <v>5355</v>
      </c>
      <c r="D963" s="17" t="s">
        <v>2610</v>
      </c>
      <c r="E963" s="17" t="s">
        <v>37</v>
      </c>
      <c r="F963" s="17" t="s">
        <v>169</v>
      </c>
      <c r="G963" s="17" t="s">
        <v>4468</v>
      </c>
      <c r="H963" s="20">
        <v>2017</v>
      </c>
      <c r="I963" s="20" t="s">
        <v>5401</v>
      </c>
      <c r="J963" s="20" t="s">
        <v>5402</v>
      </c>
      <c r="K963" s="20" t="s">
        <v>5406</v>
      </c>
      <c r="L963" s="20" t="s">
        <v>5351</v>
      </c>
      <c r="M963" s="37">
        <v>44989</v>
      </c>
      <c r="N963" s="37">
        <v>44865</v>
      </c>
      <c r="O963" s="20" t="s">
        <v>5352</v>
      </c>
      <c r="P963" s="20" t="s">
        <v>5403</v>
      </c>
    </row>
    <row r="964" spans="1:17" s="20" customFormat="1" ht="148.5" x14ac:dyDescent="0.25">
      <c r="A964" s="38" t="s">
        <v>5425</v>
      </c>
      <c r="B964" s="20" t="s">
        <v>272</v>
      </c>
      <c r="C964" s="20" t="s">
        <v>5355</v>
      </c>
      <c r="D964" s="17" t="s">
        <v>2610</v>
      </c>
      <c r="E964" s="17" t="s">
        <v>37</v>
      </c>
      <c r="F964" s="17" t="s">
        <v>169</v>
      </c>
      <c r="G964" s="17" t="s">
        <v>4468</v>
      </c>
      <c r="H964" s="20">
        <v>2018</v>
      </c>
      <c r="I964" s="20" t="s">
        <v>5404</v>
      </c>
      <c r="J964" s="20" t="s">
        <v>5405</v>
      </c>
      <c r="K964" s="20" t="s">
        <v>5415</v>
      </c>
      <c r="L964" s="20" t="s">
        <v>5351</v>
      </c>
      <c r="M964" s="37">
        <v>44989</v>
      </c>
      <c r="N964" s="37">
        <v>44865</v>
      </c>
      <c r="O964" s="20" t="s">
        <v>5352</v>
      </c>
      <c r="P964" s="20" t="s">
        <v>5414</v>
      </c>
    </row>
    <row r="965" spans="1:17" s="20" customFormat="1" ht="148.5" x14ac:dyDescent="0.25">
      <c r="A965" s="38" t="s">
        <v>5426</v>
      </c>
      <c r="B965" s="20" t="s">
        <v>272</v>
      </c>
      <c r="C965" s="20" t="s">
        <v>5355</v>
      </c>
      <c r="D965" s="17" t="s">
        <v>2610</v>
      </c>
      <c r="E965" s="17" t="s">
        <v>37</v>
      </c>
      <c r="F965" s="17" t="s">
        <v>169</v>
      </c>
      <c r="G965" s="17" t="s">
        <v>4468</v>
      </c>
      <c r="H965" s="20">
        <v>2019</v>
      </c>
      <c r="I965" s="20" t="s">
        <v>5416</v>
      </c>
      <c r="J965" s="20" t="s">
        <v>5417</v>
      </c>
      <c r="K965" s="20" t="s">
        <v>5418</v>
      </c>
      <c r="L965" s="20" t="s">
        <v>5351</v>
      </c>
      <c r="M965" s="37">
        <v>44989</v>
      </c>
      <c r="N965" s="37">
        <v>44865</v>
      </c>
      <c r="O965" s="20" t="s">
        <v>5352</v>
      </c>
      <c r="P965" s="20" t="s">
        <v>5419</v>
      </c>
    </row>
    <row r="966" spans="1:17" s="20" customFormat="1" ht="135" x14ac:dyDescent="0.25">
      <c r="A966" s="38" t="s">
        <v>5362</v>
      </c>
      <c r="B966" s="20" t="s">
        <v>235</v>
      </c>
      <c r="C966" s="20" t="s">
        <v>5358</v>
      </c>
      <c r="D966" s="17" t="s">
        <v>2610</v>
      </c>
      <c r="E966" s="17" t="s">
        <v>37</v>
      </c>
      <c r="F966" s="17" t="s">
        <v>169</v>
      </c>
      <c r="G966" s="17" t="s">
        <v>4468</v>
      </c>
      <c r="H966" s="20">
        <v>2008</v>
      </c>
      <c r="I966" s="20" t="s">
        <v>5357</v>
      </c>
      <c r="J966" s="20" t="s">
        <v>5360</v>
      </c>
      <c r="K966" s="20" t="s">
        <v>5364</v>
      </c>
      <c r="L966" s="20" t="s">
        <v>5361</v>
      </c>
      <c r="M966" s="37">
        <v>44978</v>
      </c>
      <c r="N966" s="37">
        <v>44865</v>
      </c>
      <c r="O966" s="20" t="s">
        <v>5363</v>
      </c>
      <c r="P966" s="20" t="s">
        <v>5342</v>
      </c>
    </row>
    <row r="967" spans="1:17" s="20" customFormat="1" ht="229.5" x14ac:dyDescent="0.25">
      <c r="A967" s="38" t="s">
        <v>5436</v>
      </c>
      <c r="B967" s="20" t="s">
        <v>4967</v>
      </c>
      <c r="C967" s="20" t="s">
        <v>4951</v>
      </c>
      <c r="D967" s="17" t="s">
        <v>2610</v>
      </c>
      <c r="E967" s="17" t="s">
        <v>37</v>
      </c>
      <c r="F967" s="17" t="s">
        <v>169</v>
      </c>
      <c r="G967" s="17" t="s">
        <v>4468</v>
      </c>
      <c r="H967" s="20">
        <v>2008</v>
      </c>
      <c r="I967" s="20" t="s">
        <v>5437</v>
      </c>
      <c r="J967" s="20" t="s">
        <v>5438</v>
      </c>
      <c r="K967" s="20" t="s">
        <v>5444</v>
      </c>
      <c r="L967" s="20" t="s">
        <v>5439</v>
      </c>
      <c r="M967" s="37">
        <v>44989</v>
      </c>
      <c r="N967" s="37">
        <v>44865</v>
      </c>
      <c r="P967" s="20" t="s">
        <v>5445</v>
      </c>
    </row>
    <row r="968" spans="1:17" s="20" customFormat="1" ht="364.5" x14ac:dyDescent="0.25">
      <c r="A968" s="38" t="s">
        <v>5566</v>
      </c>
      <c r="B968" s="20" t="s">
        <v>5432</v>
      </c>
      <c r="C968" s="20" t="s">
        <v>5434</v>
      </c>
      <c r="D968" s="17" t="s">
        <v>2610</v>
      </c>
      <c r="E968" s="17" t="s">
        <v>37</v>
      </c>
      <c r="F968" s="17" t="s">
        <v>169</v>
      </c>
      <c r="G968" s="17" t="s">
        <v>4468</v>
      </c>
      <c r="H968" s="20">
        <v>2008</v>
      </c>
      <c r="I968" s="20" t="s">
        <v>5446</v>
      </c>
      <c r="J968" s="20" t="s">
        <v>5447</v>
      </c>
      <c r="K968" s="20" t="s">
        <v>5448</v>
      </c>
      <c r="L968" s="20" t="s">
        <v>5449</v>
      </c>
      <c r="M968" s="37">
        <v>44989</v>
      </c>
      <c r="N968" s="37">
        <v>44865</v>
      </c>
      <c r="O968" s="20" t="s">
        <v>5457</v>
      </c>
      <c r="P968" s="20" t="s">
        <v>5450</v>
      </c>
    </row>
    <row r="969" spans="1:17" s="20" customFormat="1" ht="189" x14ac:dyDescent="0.25">
      <c r="A969" s="38" t="s">
        <v>5565</v>
      </c>
      <c r="B969" s="20" t="s">
        <v>184</v>
      </c>
      <c r="C969" s="20" t="s">
        <v>5451</v>
      </c>
      <c r="D969" s="17" t="s">
        <v>2610</v>
      </c>
      <c r="E969" s="17" t="s">
        <v>37</v>
      </c>
      <c r="F969" s="17" t="s">
        <v>169</v>
      </c>
      <c r="G969" s="17" t="s">
        <v>4468</v>
      </c>
      <c r="H969" s="20">
        <v>2009</v>
      </c>
      <c r="I969" s="20" t="s">
        <v>5453</v>
      </c>
      <c r="J969" s="20" t="s">
        <v>5455</v>
      </c>
      <c r="K969" s="20" t="s">
        <v>5460</v>
      </c>
      <c r="L969" s="20" t="s">
        <v>5456</v>
      </c>
      <c r="M969" s="37">
        <v>44989</v>
      </c>
      <c r="N969" s="37">
        <v>44865</v>
      </c>
      <c r="O969" s="20" t="s">
        <v>5462</v>
      </c>
      <c r="P969" s="20" t="s">
        <v>5459</v>
      </c>
    </row>
    <row r="970" spans="1:17" s="20" customFormat="1" ht="121.5" x14ac:dyDescent="0.25">
      <c r="A970" s="38" t="s">
        <v>5564</v>
      </c>
      <c r="B970" s="20" t="s">
        <v>184</v>
      </c>
      <c r="C970" s="20" t="s">
        <v>5451</v>
      </c>
      <c r="D970" s="17" t="s">
        <v>2610</v>
      </c>
      <c r="E970" s="17" t="s">
        <v>37</v>
      </c>
      <c r="F970" s="17" t="s">
        <v>169</v>
      </c>
      <c r="G970" s="17" t="s">
        <v>4468</v>
      </c>
      <c r="H970" s="20">
        <v>2009</v>
      </c>
      <c r="I970" s="20" t="s">
        <v>5454</v>
      </c>
      <c r="J970" s="20" t="s">
        <v>5458</v>
      </c>
      <c r="K970" s="20" t="s">
        <v>5463</v>
      </c>
      <c r="L970" s="20" t="s">
        <v>5456</v>
      </c>
      <c r="M970" s="37">
        <v>44989</v>
      </c>
      <c r="N970" s="37">
        <v>44865</v>
      </c>
      <c r="O970" s="20" t="s">
        <v>5462</v>
      </c>
      <c r="P970" s="20" t="s">
        <v>5461</v>
      </c>
    </row>
    <row r="971" spans="1:17" s="20" customFormat="1" ht="175.5" x14ac:dyDescent="0.25">
      <c r="A971" s="38" t="s">
        <v>5563</v>
      </c>
      <c r="B971" s="20" t="s">
        <v>187</v>
      </c>
      <c r="C971" s="20" t="s">
        <v>5469</v>
      </c>
      <c r="D971" s="17" t="s">
        <v>2610</v>
      </c>
      <c r="E971" s="17" t="s">
        <v>37</v>
      </c>
      <c r="F971" s="17" t="s">
        <v>169</v>
      </c>
      <c r="G971" s="17" t="s">
        <v>4468</v>
      </c>
      <c r="H971" s="20">
        <v>2009</v>
      </c>
      <c r="I971" s="20" t="s">
        <v>5470</v>
      </c>
      <c r="J971" s="20" t="s">
        <v>5471</v>
      </c>
      <c r="K971" s="20" t="s">
        <v>5473</v>
      </c>
      <c r="L971" s="20" t="s">
        <v>5472</v>
      </c>
      <c r="M971" s="37">
        <v>44989</v>
      </c>
      <c r="N971" s="37">
        <v>44865</v>
      </c>
      <c r="P971" s="20" t="s">
        <v>5474</v>
      </c>
    </row>
    <row r="972" spans="1:17" s="20" customFormat="1" ht="216" x14ac:dyDescent="0.25">
      <c r="A972" s="38" t="s">
        <v>5618</v>
      </c>
      <c r="B972" s="20" t="s">
        <v>5616</v>
      </c>
      <c r="C972" s="20" t="s">
        <v>5562</v>
      </c>
      <c r="D972" s="17" t="s">
        <v>2610</v>
      </c>
      <c r="E972" s="17" t="s">
        <v>37</v>
      </c>
      <c r="F972" s="17" t="s">
        <v>169</v>
      </c>
      <c r="G972" s="17" t="s">
        <v>4468</v>
      </c>
      <c r="H972" s="20">
        <v>2010</v>
      </c>
      <c r="I972" s="20" t="s">
        <v>5567</v>
      </c>
      <c r="J972" s="20" t="s">
        <v>5568</v>
      </c>
      <c r="K972" s="20" t="s">
        <v>5570</v>
      </c>
      <c r="L972" s="20" t="s">
        <v>5569</v>
      </c>
      <c r="M972" s="37">
        <v>44990</v>
      </c>
      <c r="N972" s="37">
        <v>44865</v>
      </c>
      <c r="O972" s="20" t="s">
        <v>5571</v>
      </c>
      <c r="P972" s="20" t="s">
        <v>5572</v>
      </c>
    </row>
    <row r="973" spans="1:17" s="20" customFormat="1" ht="409.5" x14ac:dyDescent="0.25">
      <c r="A973" s="38" t="s">
        <v>5617</v>
      </c>
      <c r="B973" s="20" t="s">
        <v>5616</v>
      </c>
      <c r="C973" s="20" t="s">
        <v>5573</v>
      </c>
      <c r="D973" s="17" t="s">
        <v>2610</v>
      </c>
      <c r="E973" s="17" t="s">
        <v>37</v>
      </c>
      <c r="F973" s="17" t="s">
        <v>169</v>
      </c>
      <c r="G973" s="17" t="s">
        <v>4468</v>
      </c>
      <c r="H973" s="20">
        <v>2010</v>
      </c>
      <c r="I973" s="20" t="s">
        <v>5576</v>
      </c>
      <c r="J973" s="20" t="s">
        <v>5577</v>
      </c>
      <c r="K973" s="20" t="s">
        <v>6021</v>
      </c>
      <c r="L973" s="20" t="s">
        <v>5575</v>
      </c>
      <c r="M973" s="37">
        <v>44990</v>
      </c>
      <c r="N973" s="37">
        <v>44865</v>
      </c>
      <c r="P973" s="20" t="s">
        <v>5578</v>
      </c>
    </row>
    <row r="974" spans="1:17" s="20" customFormat="1" ht="175.5" x14ac:dyDescent="0.25">
      <c r="A974" s="38" t="s">
        <v>5580</v>
      </c>
      <c r="B974" s="20" t="s">
        <v>184</v>
      </c>
      <c r="C974" s="20" t="s">
        <v>5475</v>
      </c>
      <c r="D974" s="17" t="s">
        <v>2610</v>
      </c>
      <c r="E974" s="17" t="s">
        <v>37</v>
      </c>
      <c r="F974" s="17" t="s">
        <v>169</v>
      </c>
      <c r="G974" s="17" t="s">
        <v>4468</v>
      </c>
      <c r="H974" s="20">
        <v>2011</v>
      </c>
      <c r="I974" s="20" t="s">
        <v>5582</v>
      </c>
      <c r="J974" s="20" t="s">
        <v>5581</v>
      </c>
      <c r="K974" s="20" t="s">
        <v>5591</v>
      </c>
      <c r="L974" s="20" t="s">
        <v>5583</v>
      </c>
      <c r="M974" s="37">
        <v>44990</v>
      </c>
      <c r="N974" s="37">
        <v>44865</v>
      </c>
      <c r="O974" s="20" t="s">
        <v>5584</v>
      </c>
      <c r="P974" s="20" t="s">
        <v>5585</v>
      </c>
      <c r="Q974" s="20" t="s">
        <v>5586</v>
      </c>
    </row>
    <row r="975" spans="1:17" s="20" customFormat="1" ht="121.5" x14ac:dyDescent="0.25">
      <c r="A975" s="38" t="s">
        <v>5589</v>
      </c>
      <c r="B975" s="20" t="s">
        <v>179</v>
      </c>
      <c r="C975" s="21" t="s">
        <v>5476</v>
      </c>
      <c r="D975" s="17" t="s">
        <v>2610</v>
      </c>
      <c r="E975" s="17" t="s">
        <v>37</v>
      </c>
      <c r="F975" s="17" t="s">
        <v>169</v>
      </c>
      <c r="G975" s="17" t="s">
        <v>4468</v>
      </c>
      <c r="H975" s="20">
        <v>2012</v>
      </c>
      <c r="I975" s="20" t="s">
        <v>5588</v>
      </c>
      <c r="J975" s="20" t="s">
        <v>5587</v>
      </c>
      <c r="K975" s="20" t="s">
        <v>5592</v>
      </c>
      <c r="L975" s="20" t="s">
        <v>5590</v>
      </c>
      <c r="M975" s="37">
        <v>44990</v>
      </c>
      <c r="N975" s="37">
        <v>44865</v>
      </c>
      <c r="O975" s="20" t="s">
        <v>5595</v>
      </c>
      <c r="P975" s="20" t="s">
        <v>5593</v>
      </c>
    </row>
    <row r="976" spans="1:17" s="20" customFormat="1" ht="121.5" x14ac:dyDescent="0.25">
      <c r="A976" s="38" t="s">
        <v>5600</v>
      </c>
      <c r="B976" s="20" t="s">
        <v>187</v>
      </c>
      <c r="C976" s="21" t="s">
        <v>5594</v>
      </c>
      <c r="D976" s="17" t="s">
        <v>2610</v>
      </c>
      <c r="E976" s="17" t="s">
        <v>37</v>
      </c>
      <c r="F976" s="17" t="s">
        <v>169</v>
      </c>
      <c r="G976" s="17" t="s">
        <v>4468</v>
      </c>
      <c r="H976" s="20">
        <v>2012</v>
      </c>
      <c r="I976" s="20" t="s">
        <v>5601</v>
      </c>
      <c r="J976" s="20" t="s">
        <v>5602</v>
      </c>
      <c r="K976" s="20" t="s">
        <v>5598</v>
      </c>
      <c r="L976" s="20" t="s">
        <v>5597</v>
      </c>
      <c r="M976" s="37">
        <v>44990</v>
      </c>
      <c r="N976" s="37">
        <v>44865</v>
      </c>
      <c r="O976" s="20" t="s">
        <v>5596</v>
      </c>
      <c r="P976" s="20" t="s">
        <v>5064</v>
      </c>
    </row>
    <row r="977" spans="1:16" s="20" customFormat="1" ht="243" x14ac:dyDescent="0.25">
      <c r="A977" s="38" t="s">
        <v>5607</v>
      </c>
      <c r="B977" s="20" t="s">
        <v>218</v>
      </c>
      <c r="C977" s="20" t="s">
        <v>5608</v>
      </c>
      <c r="D977" s="17" t="s">
        <v>2610</v>
      </c>
      <c r="E977" s="17" t="s">
        <v>37</v>
      </c>
      <c r="F977" s="17" t="s">
        <v>169</v>
      </c>
      <c r="G977" s="17" t="s">
        <v>4468</v>
      </c>
      <c r="H977" s="20">
        <v>2012</v>
      </c>
      <c r="I977" s="20" t="s">
        <v>5609</v>
      </c>
      <c r="J977" s="20" t="s">
        <v>5614</v>
      </c>
      <c r="K977" s="20" t="s">
        <v>5610</v>
      </c>
      <c r="L977" s="20" t="s">
        <v>5611</v>
      </c>
      <c r="M977" s="37">
        <v>44990</v>
      </c>
      <c r="N977" s="37">
        <v>44865</v>
      </c>
      <c r="O977" s="20" t="s">
        <v>5612</v>
      </c>
      <c r="P977" s="20" t="s">
        <v>5613</v>
      </c>
    </row>
    <row r="978" spans="1:16" s="20" customFormat="1" ht="378" x14ac:dyDescent="0.25">
      <c r="A978" s="38" t="s">
        <v>5646</v>
      </c>
      <c r="B978" s="20" t="s">
        <v>179</v>
      </c>
      <c r="C978" s="20" t="s">
        <v>5483</v>
      </c>
      <c r="D978" s="17" t="s">
        <v>2610</v>
      </c>
      <c r="E978" s="17" t="s">
        <v>37</v>
      </c>
      <c r="F978" s="17" t="s">
        <v>169</v>
      </c>
      <c r="G978" s="17" t="s">
        <v>4468</v>
      </c>
      <c r="H978" s="20">
        <v>2013</v>
      </c>
      <c r="I978" s="20" t="s">
        <v>5681</v>
      </c>
      <c r="J978" s="20" t="s">
        <v>5682</v>
      </c>
      <c r="K978" s="20" t="s">
        <v>5648</v>
      </c>
      <c r="L978" s="20" t="s">
        <v>914</v>
      </c>
      <c r="M978" s="37">
        <v>44991</v>
      </c>
      <c r="N978" s="37">
        <v>44865</v>
      </c>
      <c r="O978" s="20" t="s">
        <v>5649</v>
      </c>
      <c r="P978" s="20" t="s">
        <v>5647</v>
      </c>
    </row>
    <row r="979" spans="1:16" s="20" customFormat="1" ht="243" x14ac:dyDescent="0.25">
      <c r="A979" s="38" t="s">
        <v>5651</v>
      </c>
      <c r="B979" s="20" t="s">
        <v>5432</v>
      </c>
      <c r="C979" s="20" t="s">
        <v>5650</v>
      </c>
      <c r="D979" s="17" t="s">
        <v>2610</v>
      </c>
      <c r="E979" s="17" t="s">
        <v>37</v>
      </c>
      <c r="F979" s="17" t="s">
        <v>169</v>
      </c>
      <c r="G979" s="17" t="s">
        <v>4468</v>
      </c>
      <c r="H979" s="20">
        <v>2013</v>
      </c>
      <c r="I979" s="20" t="s">
        <v>5663</v>
      </c>
      <c r="J979" s="20" t="s">
        <v>5664</v>
      </c>
      <c r="K979" s="20" t="s">
        <v>5652</v>
      </c>
      <c r="L979" s="20" t="s">
        <v>4610</v>
      </c>
      <c r="M979" s="37">
        <v>44991</v>
      </c>
      <c r="N979" s="37">
        <v>44865</v>
      </c>
      <c r="O979" s="20" t="s">
        <v>4611</v>
      </c>
      <c r="P979" s="20" t="s">
        <v>5653</v>
      </c>
    </row>
    <row r="980" spans="1:16" s="20" customFormat="1" ht="121.5" x14ac:dyDescent="0.25">
      <c r="A980" s="38" t="s">
        <v>5654</v>
      </c>
      <c r="B980" s="20" t="s">
        <v>5635</v>
      </c>
      <c r="C980" s="20" t="s">
        <v>5644</v>
      </c>
      <c r="D980" s="17" t="s">
        <v>2610</v>
      </c>
      <c r="E980" s="17" t="s">
        <v>37</v>
      </c>
      <c r="F980" s="17" t="s">
        <v>169</v>
      </c>
      <c r="G980" s="17" t="s">
        <v>4468</v>
      </c>
      <c r="H980" s="20">
        <v>2013</v>
      </c>
      <c r="I980" s="20" t="s">
        <v>5658</v>
      </c>
      <c r="J980" s="20" t="s">
        <v>5659</v>
      </c>
      <c r="K980" s="20" t="s">
        <v>5656</v>
      </c>
      <c r="L980" s="20" t="s">
        <v>4539</v>
      </c>
      <c r="M980" s="37">
        <v>44991</v>
      </c>
      <c r="N980" s="37">
        <v>44865</v>
      </c>
      <c r="O980" s="20" t="s">
        <v>5655</v>
      </c>
      <c r="P980" s="20" t="s">
        <v>5657</v>
      </c>
    </row>
    <row r="981" spans="1:16" s="20" customFormat="1" ht="162" x14ac:dyDescent="0.25">
      <c r="A981" s="38" t="s">
        <v>5660</v>
      </c>
      <c r="B981" s="20" t="s">
        <v>5432</v>
      </c>
      <c r="C981" s="20" t="s">
        <v>5650</v>
      </c>
      <c r="D981" s="17" t="s">
        <v>2610</v>
      </c>
      <c r="E981" s="17" t="s">
        <v>37</v>
      </c>
      <c r="F981" s="17" t="s">
        <v>169</v>
      </c>
      <c r="G981" s="17" t="s">
        <v>4468</v>
      </c>
      <c r="H981" s="20">
        <v>2013</v>
      </c>
      <c r="I981" s="20" t="s">
        <v>5662</v>
      </c>
      <c r="J981" s="20" t="s">
        <v>5661</v>
      </c>
      <c r="K981" s="20" t="s">
        <v>5668</v>
      </c>
      <c r="L981" s="20" t="s">
        <v>5665</v>
      </c>
      <c r="M981" s="37">
        <v>44991</v>
      </c>
      <c r="N981" s="37">
        <v>44865</v>
      </c>
      <c r="O981" s="20" t="s">
        <v>5666</v>
      </c>
      <c r="P981" s="20" t="s">
        <v>5667</v>
      </c>
    </row>
    <row r="982" spans="1:16" s="20" customFormat="1" ht="175.5" x14ac:dyDescent="0.25">
      <c r="A982" s="38" t="s">
        <v>5671</v>
      </c>
      <c r="B982" s="20" t="s">
        <v>182</v>
      </c>
      <c r="C982" s="20" t="s">
        <v>5619</v>
      </c>
      <c r="D982" s="17" t="s">
        <v>2610</v>
      </c>
      <c r="E982" s="17" t="s">
        <v>37</v>
      </c>
      <c r="F982" s="17" t="s">
        <v>169</v>
      </c>
      <c r="G982" s="17" t="s">
        <v>4468</v>
      </c>
      <c r="H982" s="20">
        <v>2014</v>
      </c>
      <c r="I982" s="20" t="s">
        <v>5670</v>
      </c>
      <c r="J982" s="20" t="s">
        <v>5669</v>
      </c>
      <c r="K982" s="20" t="s">
        <v>5675</v>
      </c>
      <c r="L982" s="20" t="s">
        <v>5672</v>
      </c>
      <c r="M982" s="37">
        <v>44991</v>
      </c>
      <c r="N982" s="37">
        <v>44865</v>
      </c>
      <c r="O982" s="20" t="s">
        <v>5674</v>
      </c>
      <c r="P982" s="20" t="s">
        <v>5673</v>
      </c>
    </row>
    <row r="983" spans="1:16" s="20" customFormat="1" ht="121.5" x14ac:dyDescent="0.25">
      <c r="A983" s="38" t="s">
        <v>5676</v>
      </c>
      <c r="B983" s="20" t="s">
        <v>218</v>
      </c>
      <c r="C983" s="20" t="s">
        <v>5524</v>
      </c>
      <c r="D983" s="17" t="s">
        <v>2610</v>
      </c>
      <c r="E983" s="17" t="s">
        <v>37</v>
      </c>
      <c r="F983" s="17" t="s">
        <v>169</v>
      </c>
      <c r="G983" s="17" t="s">
        <v>4468</v>
      </c>
      <c r="H983" s="20">
        <v>2014</v>
      </c>
      <c r="I983" s="20" t="s">
        <v>5679</v>
      </c>
      <c r="J983" s="20" t="s">
        <v>5680</v>
      </c>
      <c r="K983" s="20" t="s">
        <v>5677</v>
      </c>
      <c r="L983" s="20" t="s">
        <v>5456</v>
      </c>
      <c r="M983" s="37">
        <v>44991</v>
      </c>
      <c r="N983" s="37">
        <v>44865</v>
      </c>
      <c r="O983" s="20" t="s">
        <v>5462</v>
      </c>
      <c r="P983" s="20" t="s">
        <v>5678</v>
      </c>
    </row>
    <row r="984" spans="1:16" s="20" customFormat="1" ht="121.5" x14ac:dyDescent="0.25">
      <c r="A984" s="38" t="s">
        <v>5688</v>
      </c>
      <c r="B984" s="20" t="s">
        <v>184</v>
      </c>
      <c r="C984" s="20" t="s">
        <v>5686</v>
      </c>
      <c r="D984" s="17" t="s">
        <v>2610</v>
      </c>
      <c r="E984" s="17" t="s">
        <v>37</v>
      </c>
      <c r="F984" s="17" t="s">
        <v>169</v>
      </c>
      <c r="G984" s="17" t="s">
        <v>4468</v>
      </c>
      <c r="H984" s="20">
        <v>2015</v>
      </c>
      <c r="I984" s="20" t="s">
        <v>5684</v>
      </c>
      <c r="J984" s="20" t="s">
        <v>5685</v>
      </c>
      <c r="K984" s="20" t="s">
        <v>5695</v>
      </c>
      <c r="L984" s="20" t="s">
        <v>4539</v>
      </c>
      <c r="M984" s="37">
        <v>44994</v>
      </c>
      <c r="N984" s="37">
        <v>44865</v>
      </c>
      <c r="O984" s="20" t="s">
        <v>5683</v>
      </c>
      <c r="P984" s="20" t="s">
        <v>5689</v>
      </c>
    </row>
    <row r="985" spans="1:16" s="20" customFormat="1" ht="216" x14ac:dyDescent="0.25">
      <c r="A985" s="20" t="s">
        <v>5694</v>
      </c>
      <c r="B985" s="20" t="s">
        <v>5616</v>
      </c>
      <c r="C985" s="20" t="s">
        <v>5692</v>
      </c>
      <c r="D985" s="17" t="s">
        <v>2610</v>
      </c>
      <c r="E985" s="17" t="s">
        <v>37</v>
      </c>
      <c r="F985" s="17" t="s">
        <v>169</v>
      </c>
      <c r="G985" s="17" t="s">
        <v>4468</v>
      </c>
      <c r="H985" s="20">
        <v>2015</v>
      </c>
      <c r="I985" s="20" t="s">
        <v>5696</v>
      </c>
      <c r="J985" s="20" t="s">
        <v>5697</v>
      </c>
      <c r="K985" s="20" t="s">
        <v>5698</v>
      </c>
      <c r="L985" s="20" t="s">
        <v>5699</v>
      </c>
      <c r="M985" s="37">
        <v>44994</v>
      </c>
      <c r="N985" s="37">
        <v>44865</v>
      </c>
      <c r="O985" s="20" t="s">
        <v>5700</v>
      </c>
      <c r="P985" s="20" t="s">
        <v>5701</v>
      </c>
    </row>
    <row r="986" spans="1:16" s="20" customFormat="1" ht="121.5" x14ac:dyDescent="0.25">
      <c r="A986" s="38" t="s">
        <v>5704</v>
      </c>
      <c r="B986" s="20" t="s">
        <v>187</v>
      </c>
      <c r="C986" s="21" t="s">
        <v>5547</v>
      </c>
      <c r="D986" s="17" t="s">
        <v>2610</v>
      </c>
      <c r="E986" s="17" t="s">
        <v>37</v>
      </c>
      <c r="F986" s="17" t="s">
        <v>169</v>
      </c>
      <c r="G986" s="17" t="s">
        <v>4468</v>
      </c>
      <c r="H986" s="20">
        <v>2016</v>
      </c>
      <c r="I986" s="20" t="s">
        <v>5705</v>
      </c>
      <c r="J986" s="20" t="s">
        <v>5706</v>
      </c>
      <c r="K986" s="20" t="s">
        <v>5713</v>
      </c>
      <c r="L986" s="20" t="s">
        <v>5597</v>
      </c>
      <c r="M986" s="37">
        <v>44995</v>
      </c>
      <c r="N986" s="37">
        <v>44865</v>
      </c>
      <c r="O986" s="20" t="s">
        <v>5712</v>
      </c>
      <c r="P986" s="20" t="s">
        <v>5711</v>
      </c>
    </row>
    <row r="987" spans="1:16" s="20" customFormat="1" ht="121.5" x14ac:dyDescent="0.25">
      <c r="A987" s="38" t="s">
        <v>5725</v>
      </c>
      <c r="B987" s="20" t="s">
        <v>5724</v>
      </c>
      <c r="C987" s="20" t="s">
        <v>5726</v>
      </c>
      <c r="D987" s="17" t="s">
        <v>2610</v>
      </c>
      <c r="E987" s="17" t="s">
        <v>37</v>
      </c>
      <c r="F987" s="17" t="s">
        <v>169</v>
      </c>
      <c r="G987" s="17" t="s">
        <v>4468</v>
      </c>
      <c r="H987" s="20">
        <v>2016</v>
      </c>
      <c r="I987" s="20" t="s">
        <v>5733</v>
      </c>
      <c r="J987" s="20" t="s">
        <v>5734</v>
      </c>
      <c r="K987" s="20" t="s">
        <v>5729</v>
      </c>
      <c r="L987" s="20" t="s">
        <v>5730</v>
      </c>
      <c r="M987" s="37">
        <v>44995</v>
      </c>
      <c r="N987" s="37">
        <v>44865</v>
      </c>
      <c r="O987" s="20" t="s">
        <v>5731</v>
      </c>
      <c r="P987" s="20" t="s">
        <v>5732</v>
      </c>
    </row>
    <row r="988" spans="1:16" s="20" customFormat="1" ht="148.5" x14ac:dyDescent="0.25">
      <c r="A988" s="38" t="s">
        <v>5736</v>
      </c>
      <c r="B988" s="20" t="s">
        <v>174</v>
      </c>
      <c r="C988" s="20" t="s">
        <v>5735</v>
      </c>
      <c r="D988" s="17" t="s">
        <v>2610</v>
      </c>
      <c r="E988" s="17" t="s">
        <v>37</v>
      </c>
      <c r="F988" s="17" t="s">
        <v>169</v>
      </c>
      <c r="G988" s="17" t="s">
        <v>4468</v>
      </c>
      <c r="H988" s="20">
        <v>2018</v>
      </c>
      <c r="I988" s="20" t="s">
        <v>5740</v>
      </c>
      <c r="J988" s="20" t="s">
        <v>5741</v>
      </c>
      <c r="K988" s="20" t="s">
        <v>5738</v>
      </c>
      <c r="L988" s="20" t="s">
        <v>4846</v>
      </c>
      <c r="M988" s="37">
        <v>44995</v>
      </c>
      <c r="N988" s="37">
        <v>44865</v>
      </c>
      <c r="O988" s="20" t="s">
        <v>5737</v>
      </c>
      <c r="P988" s="20" t="s">
        <v>5739</v>
      </c>
    </row>
    <row r="989" spans="1:16" s="20" customFormat="1" ht="202.5" x14ac:dyDescent="0.25">
      <c r="A989" s="38" t="s">
        <v>5750</v>
      </c>
      <c r="B989" s="20" t="s">
        <v>4886</v>
      </c>
      <c r="C989" s="20" t="s">
        <v>5742</v>
      </c>
      <c r="D989" s="17" t="s">
        <v>2610</v>
      </c>
      <c r="E989" s="17" t="s">
        <v>37</v>
      </c>
      <c r="F989" s="17" t="s">
        <v>169</v>
      </c>
      <c r="G989" s="17" t="s">
        <v>4468</v>
      </c>
      <c r="H989" s="20">
        <v>2019</v>
      </c>
      <c r="I989" s="20" t="s">
        <v>5744</v>
      </c>
      <c r="J989" s="20" t="s">
        <v>5745</v>
      </c>
      <c r="K989" s="20" t="s">
        <v>5748</v>
      </c>
      <c r="L989" s="20" t="s">
        <v>5747</v>
      </c>
      <c r="M989" s="37">
        <v>44995</v>
      </c>
      <c r="N989" s="37">
        <v>44865</v>
      </c>
      <c r="O989" s="20" t="s">
        <v>5749</v>
      </c>
      <c r="P989" s="20" t="s">
        <v>5746</v>
      </c>
    </row>
    <row r="990" spans="1:16" s="20" customFormat="1" ht="121.5" x14ac:dyDescent="0.25">
      <c r="A990" s="38" t="s">
        <v>5753</v>
      </c>
      <c r="B990" s="20" t="s">
        <v>235</v>
      </c>
      <c r="C990" s="20" t="s">
        <v>5751</v>
      </c>
      <c r="D990" s="17" t="s">
        <v>2610</v>
      </c>
      <c r="E990" s="17" t="s">
        <v>37</v>
      </c>
      <c r="F990" s="17" t="s">
        <v>169</v>
      </c>
      <c r="G990" s="17" t="s">
        <v>4468</v>
      </c>
      <c r="H990" s="20">
        <v>2019</v>
      </c>
      <c r="I990" s="20" t="s">
        <v>5758</v>
      </c>
      <c r="J990" s="20" t="s">
        <v>5759</v>
      </c>
      <c r="K990" s="20" t="s">
        <v>5755</v>
      </c>
      <c r="L990" s="20" t="s">
        <v>5756</v>
      </c>
      <c r="M990" s="37">
        <v>44995</v>
      </c>
      <c r="N990" s="37">
        <v>44865</v>
      </c>
      <c r="O990" s="20" t="s">
        <v>5757</v>
      </c>
      <c r="P990" s="20" t="s">
        <v>5754</v>
      </c>
    </row>
    <row r="991" spans="1:16" s="20" customFormat="1" ht="135" x14ac:dyDescent="0.25">
      <c r="A991" s="38" t="s">
        <v>5769</v>
      </c>
      <c r="B991" s="20" t="s">
        <v>5432</v>
      </c>
      <c r="C991" s="20" t="s">
        <v>5761</v>
      </c>
      <c r="D991" s="17" t="s">
        <v>2610</v>
      </c>
      <c r="E991" s="17" t="s">
        <v>37</v>
      </c>
      <c r="F991" s="17" t="s">
        <v>169</v>
      </c>
      <c r="G991" s="17" t="s">
        <v>4468</v>
      </c>
      <c r="H991" s="20">
        <v>2000</v>
      </c>
      <c r="I991" s="20" t="s">
        <v>5767</v>
      </c>
      <c r="J991" s="20" t="s">
        <v>5765</v>
      </c>
      <c r="K991" s="20" t="s">
        <v>5773</v>
      </c>
      <c r="L991" s="20" t="s">
        <v>5772</v>
      </c>
      <c r="M991" s="37">
        <v>44999</v>
      </c>
      <c r="N991" s="37">
        <v>44865</v>
      </c>
      <c r="O991" s="20" t="s">
        <v>5774</v>
      </c>
      <c r="P991" s="20" t="s">
        <v>5775</v>
      </c>
    </row>
    <row r="992" spans="1:16" s="20" customFormat="1" ht="256.5" x14ac:dyDescent="0.25">
      <c r="A992" s="38" t="s">
        <v>5770</v>
      </c>
      <c r="B992" s="20" t="s">
        <v>4886</v>
      </c>
      <c r="C992" s="20" t="s">
        <v>5764</v>
      </c>
      <c r="D992" s="17" t="s">
        <v>2610</v>
      </c>
      <c r="E992" s="17" t="s">
        <v>37</v>
      </c>
      <c r="F992" s="17" t="s">
        <v>169</v>
      </c>
      <c r="G992" s="17" t="s">
        <v>4468</v>
      </c>
      <c r="H992" s="20">
        <v>2001</v>
      </c>
      <c r="I992" s="20" t="s">
        <v>5768</v>
      </c>
      <c r="J992" s="20" t="s">
        <v>5766</v>
      </c>
      <c r="K992" s="20" t="s">
        <v>5780</v>
      </c>
      <c r="L992" s="20" t="s">
        <v>5779</v>
      </c>
      <c r="M992" s="37">
        <v>44999</v>
      </c>
      <c r="N992" s="37">
        <v>44865</v>
      </c>
      <c r="O992" s="20" t="s">
        <v>5778</v>
      </c>
      <c r="P992" s="20" t="s">
        <v>5776</v>
      </c>
    </row>
    <row r="993" spans="1:16" s="20" customFormat="1" ht="148.5" x14ac:dyDescent="0.25">
      <c r="A993" s="38" t="s">
        <v>5771</v>
      </c>
      <c r="B993" s="20" t="s">
        <v>235</v>
      </c>
      <c r="C993" s="20" t="s">
        <v>5358</v>
      </c>
      <c r="D993" s="17" t="s">
        <v>2610</v>
      </c>
      <c r="E993" s="17" t="s">
        <v>37</v>
      </c>
      <c r="F993" s="17" t="s">
        <v>169</v>
      </c>
      <c r="G993" s="17" t="s">
        <v>4468</v>
      </c>
      <c r="H993" s="20">
        <v>2002</v>
      </c>
      <c r="I993" s="20" t="s">
        <v>5785</v>
      </c>
      <c r="J993" s="20" t="s">
        <v>5784</v>
      </c>
      <c r="K993" s="20" t="s">
        <v>5781</v>
      </c>
      <c r="L993" s="20" t="s">
        <v>5782</v>
      </c>
      <c r="M993" s="37">
        <v>44999</v>
      </c>
      <c r="N993" s="37">
        <v>44865</v>
      </c>
      <c r="O993" s="20" t="s">
        <v>5783</v>
      </c>
      <c r="P993" s="20" t="s">
        <v>5777</v>
      </c>
    </row>
    <row r="994" spans="1:16" s="20" customFormat="1" ht="135" x14ac:dyDescent="0.25">
      <c r="A994" s="38" t="s">
        <v>5787</v>
      </c>
      <c r="B994" s="20" t="s">
        <v>235</v>
      </c>
      <c r="C994" s="20" t="s">
        <v>5358</v>
      </c>
      <c r="D994" s="17" t="s">
        <v>2610</v>
      </c>
      <c r="E994" s="17" t="s">
        <v>37</v>
      </c>
      <c r="F994" s="17" t="s">
        <v>169</v>
      </c>
      <c r="G994" s="17" t="s">
        <v>4468</v>
      </c>
      <c r="H994" s="20">
        <v>2002</v>
      </c>
      <c r="I994" s="20" t="s">
        <v>5788</v>
      </c>
      <c r="J994" s="20" t="s">
        <v>5789</v>
      </c>
      <c r="K994" s="20" t="s">
        <v>5791</v>
      </c>
      <c r="L994" s="20" t="s">
        <v>5782</v>
      </c>
      <c r="M994" s="37">
        <v>44999</v>
      </c>
      <c r="N994" s="37">
        <v>44865</v>
      </c>
      <c r="O994" s="20" t="s">
        <v>5783</v>
      </c>
      <c r="P994" s="20" t="s">
        <v>5786</v>
      </c>
    </row>
    <row r="995" spans="1:16" s="20" customFormat="1" ht="148.5" x14ac:dyDescent="0.25">
      <c r="A995" s="38" t="s">
        <v>5798</v>
      </c>
      <c r="B995" s="20" t="s">
        <v>4886</v>
      </c>
      <c r="C995" s="20" t="s">
        <v>5794</v>
      </c>
      <c r="D995" s="17" t="s">
        <v>2610</v>
      </c>
      <c r="E995" s="17" t="s">
        <v>37</v>
      </c>
      <c r="F995" s="17" t="s">
        <v>169</v>
      </c>
      <c r="G995" s="17" t="s">
        <v>4468</v>
      </c>
      <c r="H995" s="20">
        <v>2003</v>
      </c>
      <c r="I995" s="20" t="s">
        <v>5797</v>
      </c>
      <c r="J995" s="20" t="s">
        <v>5796</v>
      </c>
      <c r="K995" s="20" t="s">
        <v>5792</v>
      </c>
      <c r="L995" s="20" t="s">
        <v>5790</v>
      </c>
      <c r="M995" s="37">
        <v>44999</v>
      </c>
      <c r="N995" s="37">
        <v>44865</v>
      </c>
      <c r="O995" s="20" t="s">
        <v>5793</v>
      </c>
      <c r="P995" s="20" t="s">
        <v>5148</v>
      </c>
    </row>
    <row r="996" spans="1:16" s="20" customFormat="1" ht="108" x14ac:dyDescent="0.25">
      <c r="A996" s="38" t="s">
        <v>5810</v>
      </c>
      <c r="B996" s="20" t="s">
        <v>4886</v>
      </c>
      <c r="C996" s="20" t="s">
        <v>5805</v>
      </c>
      <c r="D996" s="17" t="s">
        <v>2610</v>
      </c>
      <c r="E996" s="17" t="s">
        <v>37</v>
      </c>
      <c r="F996" s="17" t="s">
        <v>169</v>
      </c>
      <c r="G996" s="17" t="s">
        <v>4468</v>
      </c>
      <c r="H996" s="20">
        <v>2006</v>
      </c>
      <c r="I996" s="20" t="s">
        <v>5809</v>
      </c>
      <c r="J996" s="20" t="s">
        <v>5811</v>
      </c>
      <c r="K996" s="20" t="s">
        <v>5812</v>
      </c>
      <c r="L996" s="20" t="s">
        <v>5808</v>
      </c>
      <c r="M996" s="37">
        <v>45002</v>
      </c>
      <c r="N996" s="37">
        <v>44865</v>
      </c>
      <c r="O996" s="20" t="s">
        <v>5807</v>
      </c>
      <c r="P996" s="20" t="s">
        <v>5051</v>
      </c>
    </row>
    <row r="997" spans="1:16" s="20" customFormat="1" ht="324" x14ac:dyDescent="0.25">
      <c r="A997" s="38" t="s">
        <v>5817</v>
      </c>
      <c r="B997" s="20" t="s">
        <v>208</v>
      </c>
      <c r="C997" s="20" t="s">
        <v>5815</v>
      </c>
      <c r="D997" s="17" t="s">
        <v>2610</v>
      </c>
      <c r="E997" s="17" t="s">
        <v>37</v>
      </c>
      <c r="F997" s="17" t="s">
        <v>169</v>
      </c>
      <c r="G997" s="17" t="s">
        <v>4468</v>
      </c>
      <c r="H997" s="20">
        <v>2007</v>
      </c>
      <c r="I997" s="20" t="s">
        <v>5819</v>
      </c>
      <c r="J997" s="20" t="s">
        <v>5818</v>
      </c>
      <c r="K997" s="20" t="s">
        <v>5821</v>
      </c>
      <c r="L997" s="20" t="s">
        <v>5820</v>
      </c>
      <c r="M997" s="37">
        <v>45002</v>
      </c>
      <c r="N997" s="37">
        <v>44865</v>
      </c>
      <c r="O997" s="20" t="s">
        <v>5822</v>
      </c>
      <c r="P997" s="20" t="s">
        <v>4765</v>
      </c>
    </row>
    <row r="998" spans="1:16" s="20" customFormat="1" ht="229.5" x14ac:dyDescent="0.25">
      <c r="A998" s="38" t="s">
        <v>5825</v>
      </c>
      <c r="B998" s="20" t="s">
        <v>214</v>
      </c>
      <c r="C998" s="20" t="s">
        <v>5824</v>
      </c>
      <c r="D998" s="17" t="s">
        <v>2610</v>
      </c>
      <c r="E998" s="17" t="s">
        <v>37</v>
      </c>
      <c r="F998" s="17" t="s">
        <v>169</v>
      </c>
      <c r="G998" s="17" t="s">
        <v>4468</v>
      </c>
      <c r="H998" s="20">
        <v>2007</v>
      </c>
      <c r="I998" s="20" t="s">
        <v>5826</v>
      </c>
      <c r="J998" s="20" t="s">
        <v>5827</v>
      </c>
      <c r="K998" s="20" t="s">
        <v>5830</v>
      </c>
      <c r="L998" s="20" t="s">
        <v>5828</v>
      </c>
      <c r="M998" s="37">
        <v>45002</v>
      </c>
      <c r="N998" s="37">
        <v>44865</v>
      </c>
      <c r="O998" s="20" t="s">
        <v>5829</v>
      </c>
      <c r="P998" s="20" t="s">
        <v>4766</v>
      </c>
    </row>
    <row r="999" spans="1:16" s="20" customFormat="1" ht="202.5" x14ac:dyDescent="0.25">
      <c r="A999" s="38" t="s">
        <v>5833</v>
      </c>
      <c r="B999" s="20" t="s">
        <v>4886</v>
      </c>
      <c r="C999" s="20" t="s">
        <v>5831</v>
      </c>
      <c r="D999" s="17" t="s">
        <v>2610</v>
      </c>
      <c r="E999" s="17" t="s">
        <v>37</v>
      </c>
      <c r="F999" s="17" t="s">
        <v>169</v>
      </c>
      <c r="G999" s="17" t="s">
        <v>4468</v>
      </c>
      <c r="H999" s="20">
        <v>2007</v>
      </c>
      <c r="I999" s="20" t="s">
        <v>5834</v>
      </c>
      <c r="J999" s="20" t="s">
        <v>5835</v>
      </c>
      <c r="K999" s="20" t="s">
        <v>5837</v>
      </c>
      <c r="L999" s="20" t="s">
        <v>5836</v>
      </c>
      <c r="M999" s="37">
        <v>45002</v>
      </c>
      <c r="N999" s="37">
        <v>44865</v>
      </c>
      <c r="O999" s="20" t="s">
        <v>5838</v>
      </c>
      <c r="P999" s="20" t="s">
        <v>5325</v>
      </c>
    </row>
    <row r="1000" spans="1:16" s="20" customFormat="1" ht="135" x14ac:dyDescent="0.25">
      <c r="A1000" s="38" t="s">
        <v>5842</v>
      </c>
      <c r="B1000" s="20" t="s">
        <v>4315</v>
      </c>
      <c r="C1000" s="20" t="s">
        <v>5839</v>
      </c>
      <c r="D1000" s="17" t="s">
        <v>2610</v>
      </c>
      <c r="E1000" s="17" t="s">
        <v>37</v>
      </c>
      <c r="F1000" s="17" t="s">
        <v>169</v>
      </c>
      <c r="G1000" s="17" t="s">
        <v>4468</v>
      </c>
      <c r="H1000" s="20">
        <v>2007</v>
      </c>
      <c r="I1000" s="20" t="s">
        <v>5841</v>
      </c>
      <c r="J1000" s="20" t="s">
        <v>5843</v>
      </c>
      <c r="K1000" s="20" t="s">
        <v>5845</v>
      </c>
      <c r="L1000" s="20" t="s">
        <v>5844</v>
      </c>
      <c r="M1000" s="37">
        <v>45002</v>
      </c>
      <c r="N1000" s="37">
        <v>44865</v>
      </c>
      <c r="O1000" s="20" t="s">
        <v>5847</v>
      </c>
      <c r="P1000" s="20" t="s">
        <v>5332</v>
      </c>
    </row>
    <row r="1001" spans="1:16" s="20" customFormat="1" ht="135" x14ac:dyDescent="0.25">
      <c r="A1001" s="38" t="s">
        <v>5846</v>
      </c>
      <c r="B1001" s="20" t="s">
        <v>4315</v>
      </c>
      <c r="C1001" s="20" t="s">
        <v>5839</v>
      </c>
      <c r="D1001" s="17" t="s">
        <v>2610</v>
      </c>
      <c r="E1001" s="17" t="s">
        <v>37</v>
      </c>
      <c r="F1001" s="17" t="s">
        <v>169</v>
      </c>
      <c r="G1001" s="17" t="s">
        <v>4468</v>
      </c>
      <c r="H1001" s="20">
        <v>2008</v>
      </c>
      <c r="I1001" s="20" t="s">
        <v>5849</v>
      </c>
      <c r="J1001" s="20" t="s">
        <v>5848</v>
      </c>
      <c r="K1001" s="20" t="s">
        <v>5850</v>
      </c>
      <c r="L1001" s="20" t="s">
        <v>5844</v>
      </c>
      <c r="M1001" s="37">
        <v>45002</v>
      </c>
      <c r="N1001" s="37">
        <v>44865</v>
      </c>
      <c r="O1001" s="20" t="s">
        <v>5847</v>
      </c>
      <c r="P1001" s="20" t="s">
        <v>4529</v>
      </c>
    </row>
    <row r="1002" spans="1:16" s="20" customFormat="1" ht="135" x14ac:dyDescent="0.25">
      <c r="A1002" s="38" t="s">
        <v>5851</v>
      </c>
      <c r="B1002" s="20" t="s">
        <v>4886</v>
      </c>
      <c r="C1002" s="20" t="s">
        <v>5852</v>
      </c>
      <c r="D1002" s="17" t="s">
        <v>2610</v>
      </c>
      <c r="E1002" s="17" t="s">
        <v>37</v>
      </c>
      <c r="F1002" s="17" t="s">
        <v>169</v>
      </c>
      <c r="G1002" s="17" t="s">
        <v>4468</v>
      </c>
      <c r="H1002" s="20">
        <v>2007</v>
      </c>
      <c r="I1002" s="20" t="s">
        <v>5854</v>
      </c>
      <c r="J1002" s="20" t="s">
        <v>5853</v>
      </c>
      <c r="K1002" s="20" t="s">
        <v>5857</v>
      </c>
      <c r="L1002" s="20" t="s">
        <v>5855</v>
      </c>
      <c r="M1002" s="37">
        <v>45005</v>
      </c>
      <c r="N1002" s="37">
        <v>44865</v>
      </c>
      <c r="O1002" s="20" t="s">
        <v>5856</v>
      </c>
      <c r="P1002" s="20" t="s">
        <v>5332</v>
      </c>
    </row>
    <row r="1003" spans="1:16" s="20" customFormat="1" ht="270" x14ac:dyDescent="0.25">
      <c r="A1003" s="38" t="s">
        <v>5858</v>
      </c>
      <c r="B1003" s="20" t="s">
        <v>4886</v>
      </c>
      <c r="C1003" s="20" t="s">
        <v>5555</v>
      </c>
      <c r="D1003" s="17" t="s">
        <v>2610</v>
      </c>
      <c r="E1003" s="17" t="s">
        <v>37</v>
      </c>
      <c r="F1003" s="17" t="s">
        <v>169</v>
      </c>
      <c r="G1003" s="17" t="s">
        <v>4468</v>
      </c>
      <c r="H1003" s="20">
        <v>2008</v>
      </c>
      <c r="I1003" s="20" t="s">
        <v>5859</v>
      </c>
      <c r="J1003" s="20" t="s">
        <v>5860</v>
      </c>
      <c r="K1003" s="20" t="s">
        <v>5863</v>
      </c>
      <c r="L1003" s="20" t="s">
        <v>5861</v>
      </c>
      <c r="M1003" s="37">
        <v>45005</v>
      </c>
      <c r="N1003" s="37">
        <v>44865</v>
      </c>
      <c r="O1003" s="20" t="s">
        <v>5862</v>
      </c>
      <c r="P1003" s="20" t="s">
        <v>5342</v>
      </c>
    </row>
    <row r="1004" spans="1:16" s="20" customFormat="1" ht="189" x14ac:dyDescent="0.25">
      <c r="A1004" s="38" t="s">
        <v>5866</v>
      </c>
      <c r="B1004" s="20" t="s">
        <v>5432</v>
      </c>
      <c r="C1004" s="20" t="s">
        <v>5864</v>
      </c>
      <c r="D1004" s="17" t="s">
        <v>2610</v>
      </c>
      <c r="E1004" s="17" t="s">
        <v>37</v>
      </c>
      <c r="F1004" s="17" t="s">
        <v>169</v>
      </c>
      <c r="G1004" s="17" t="s">
        <v>4468</v>
      </c>
      <c r="H1004" s="20">
        <v>2009</v>
      </c>
      <c r="I1004" s="20" t="s">
        <v>5867</v>
      </c>
      <c r="J1004" s="20" t="s">
        <v>5868</v>
      </c>
      <c r="K1004" s="20" t="s">
        <v>5872</v>
      </c>
      <c r="L1004" s="20" t="s">
        <v>5869</v>
      </c>
      <c r="M1004" s="37">
        <v>45005</v>
      </c>
      <c r="N1004" s="37">
        <v>44865</v>
      </c>
      <c r="O1004" s="20" t="s">
        <v>5871</v>
      </c>
      <c r="P1004" s="20" t="s">
        <v>5870</v>
      </c>
    </row>
    <row r="1005" spans="1:16" s="20" customFormat="1" ht="310.5" x14ac:dyDescent="0.25">
      <c r="A1005" s="38" t="s">
        <v>5873</v>
      </c>
      <c r="B1005" s="20" t="s">
        <v>4886</v>
      </c>
      <c r="C1005" s="20" t="s">
        <v>4576</v>
      </c>
      <c r="D1005" s="17" t="s">
        <v>2610</v>
      </c>
      <c r="E1005" s="17" t="s">
        <v>37</v>
      </c>
      <c r="F1005" s="17" t="s">
        <v>169</v>
      </c>
      <c r="G1005" s="17" t="s">
        <v>4468</v>
      </c>
      <c r="H1005" s="20">
        <v>2009</v>
      </c>
      <c r="I1005" s="20" t="s">
        <v>5878</v>
      </c>
      <c r="J1005" s="20" t="s">
        <v>5877</v>
      </c>
      <c r="K1005" s="20" t="s">
        <v>5876</v>
      </c>
      <c r="L1005" s="20" t="s">
        <v>5874</v>
      </c>
      <c r="M1005" s="37">
        <v>45005</v>
      </c>
      <c r="N1005" s="37">
        <v>44865</v>
      </c>
      <c r="O1005" s="20" t="s">
        <v>5875</v>
      </c>
      <c r="P1005" s="20" t="s">
        <v>4903</v>
      </c>
    </row>
    <row r="1006" spans="1:16" s="20" customFormat="1" ht="175.5" x14ac:dyDescent="0.25">
      <c r="A1006" s="38" t="s">
        <v>5879</v>
      </c>
      <c r="B1006" s="20" t="s">
        <v>4886</v>
      </c>
      <c r="C1006" s="20" t="s">
        <v>5555</v>
      </c>
      <c r="D1006" s="17" t="s">
        <v>2610</v>
      </c>
      <c r="E1006" s="17" t="s">
        <v>37</v>
      </c>
      <c r="F1006" s="17" t="s">
        <v>169</v>
      </c>
      <c r="G1006" s="17" t="s">
        <v>4468</v>
      </c>
      <c r="H1006" s="20">
        <v>2009</v>
      </c>
      <c r="I1006" s="20" t="s">
        <v>5880</v>
      </c>
      <c r="J1006" s="20" t="s">
        <v>5881</v>
      </c>
      <c r="K1006" s="20" t="s">
        <v>5882</v>
      </c>
      <c r="L1006" s="20" t="s">
        <v>5361</v>
      </c>
      <c r="M1006" s="37">
        <v>45007</v>
      </c>
      <c r="N1006" s="37">
        <v>44865</v>
      </c>
      <c r="O1006" s="20" t="s">
        <v>5894</v>
      </c>
      <c r="P1006" s="20" t="s">
        <v>5459</v>
      </c>
    </row>
    <row r="1007" spans="1:16" s="20" customFormat="1" ht="189" x14ac:dyDescent="0.25">
      <c r="A1007" s="38" t="s">
        <v>5891</v>
      </c>
      <c r="B1007" s="20" t="s">
        <v>5432</v>
      </c>
      <c r="C1007" s="20" t="s">
        <v>5883</v>
      </c>
      <c r="D1007" s="17" t="s">
        <v>2610</v>
      </c>
      <c r="E1007" s="17" t="s">
        <v>37</v>
      </c>
      <c r="F1007" s="17" t="s">
        <v>169</v>
      </c>
      <c r="G1007" s="17" t="s">
        <v>4468</v>
      </c>
      <c r="H1007" s="20">
        <v>2010</v>
      </c>
      <c r="I1007" s="20" t="s">
        <v>5886</v>
      </c>
      <c r="J1007" s="20" t="s">
        <v>5885</v>
      </c>
      <c r="K1007" s="20" t="s">
        <v>5888</v>
      </c>
      <c r="L1007" s="20" t="s">
        <v>5887</v>
      </c>
      <c r="M1007" s="37">
        <v>45007</v>
      </c>
      <c r="N1007" s="37">
        <v>44865</v>
      </c>
      <c r="O1007" s="20" t="s">
        <v>5889</v>
      </c>
      <c r="P1007" s="20" t="s">
        <v>5890</v>
      </c>
    </row>
    <row r="1008" spans="1:16" ht="324" x14ac:dyDescent="0.25">
      <c r="A1008" s="38" t="s">
        <v>5892</v>
      </c>
      <c r="B1008" s="20" t="s">
        <v>4886</v>
      </c>
      <c r="C1008" s="20" t="s">
        <v>5557</v>
      </c>
      <c r="D1008" s="17" t="s">
        <v>2610</v>
      </c>
      <c r="E1008" s="17" t="s">
        <v>37</v>
      </c>
      <c r="F1008" s="17" t="s">
        <v>169</v>
      </c>
      <c r="G1008" s="17" t="s">
        <v>4468</v>
      </c>
      <c r="H1008" s="17">
        <v>2012</v>
      </c>
      <c r="I1008" s="17" t="s">
        <v>5895</v>
      </c>
      <c r="J1008" s="20" t="s">
        <v>5897</v>
      </c>
      <c r="K1008" s="20" t="s">
        <v>5896</v>
      </c>
      <c r="L1008" s="20" t="s">
        <v>5361</v>
      </c>
      <c r="M1008" s="37">
        <v>45007</v>
      </c>
      <c r="N1008" s="37">
        <v>44865</v>
      </c>
      <c r="O1008" s="20" t="s">
        <v>5894</v>
      </c>
      <c r="P1008" s="20" t="s">
        <v>5893</v>
      </c>
    </row>
    <row r="1009" spans="1:16" s="20" customFormat="1" ht="229.5" x14ac:dyDescent="0.25">
      <c r="A1009" s="38" t="s">
        <v>5900</v>
      </c>
      <c r="B1009" s="20" t="s">
        <v>4886</v>
      </c>
      <c r="C1009" s="20" t="s">
        <v>5898</v>
      </c>
      <c r="D1009" s="17" t="s">
        <v>2610</v>
      </c>
      <c r="E1009" s="17" t="s">
        <v>37</v>
      </c>
      <c r="F1009" s="17" t="s">
        <v>169</v>
      </c>
      <c r="G1009" s="17" t="s">
        <v>4468</v>
      </c>
      <c r="H1009" s="17">
        <v>2012</v>
      </c>
      <c r="I1009" s="20" t="s">
        <v>5901</v>
      </c>
      <c r="J1009" s="20" t="s">
        <v>5902</v>
      </c>
      <c r="K1009" s="20" t="s">
        <v>5905</v>
      </c>
      <c r="L1009" s="20" t="s">
        <v>5903</v>
      </c>
      <c r="M1009" s="37">
        <v>45007</v>
      </c>
      <c r="N1009" s="37">
        <v>44865</v>
      </c>
      <c r="O1009" s="20" t="s">
        <v>5904</v>
      </c>
      <c r="P1009" s="20" t="s">
        <v>4848</v>
      </c>
    </row>
    <row r="1010" spans="1:16" s="20" customFormat="1" ht="135" x14ac:dyDescent="0.25">
      <c r="A1010" s="38" t="s">
        <v>5908</v>
      </c>
      <c r="B1010" s="20" t="s">
        <v>4886</v>
      </c>
      <c r="C1010" s="20" t="s">
        <v>5909</v>
      </c>
      <c r="D1010" s="17" t="s">
        <v>2610</v>
      </c>
      <c r="E1010" s="17" t="s">
        <v>37</v>
      </c>
      <c r="F1010" s="17" t="s">
        <v>169</v>
      </c>
      <c r="G1010" s="17" t="s">
        <v>4468</v>
      </c>
      <c r="H1010" s="20">
        <v>2013</v>
      </c>
      <c r="I1010" s="20" t="s">
        <v>5910</v>
      </c>
      <c r="J1010" s="20" t="s">
        <v>5911</v>
      </c>
      <c r="K1010" s="20" t="s">
        <v>5914</v>
      </c>
      <c r="L1010" s="20" t="s">
        <v>5912</v>
      </c>
      <c r="M1010" s="37">
        <v>45007</v>
      </c>
      <c r="N1010" s="37">
        <v>44865</v>
      </c>
      <c r="O1010" s="20" t="s">
        <v>5913</v>
      </c>
      <c r="P1010" s="20" t="s">
        <v>5390</v>
      </c>
    </row>
    <row r="1011" spans="1:16" s="20" customFormat="1" ht="135" x14ac:dyDescent="0.25">
      <c r="A1011" s="38" t="s">
        <v>5920</v>
      </c>
      <c r="B1011" s="20" t="s">
        <v>4886</v>
      </c>
      <c r="C1011" s="20" t="s">
        <v>5488</v>
      </c>
      <c r="D1011" s="17" t="s">
        <v>2610</v>
      </c>
      <c r="E1011" s="17" t="s">
        <v>37</v>
      </c>
      <c r="F1011" s="17" t="s">
        <v>169</v>
      </c>
      <c r="G1011" s="17" t="s">
        <v>4468</v>
      </c>
      <c r="H1011" s="20">
        <v>2013</v>
      </c>
      <c r="I1011" s="20" t="s">
        <v>5919</v>
      </c>
      <c r="J1011" s="20" t="s">
        <v>5917</v>
      </c>
      <c r="K1011" s="20" t="s">
        <v>5918</v>
      </c>
      <c r="L1011" s="20" t="s">
        <v>5361</v>
      </c>
      <c r="M1011" s="37">
        <v>45008</v>
      </c>
      <c r="N1011" s="37">
        <v>44865</v>
      </c>
      <c r="O1011" s="20" t="s">
        <v>5894</v>
      </c>
      <c r="P1011" s="20" t="s">
        <v>5653</v>
      </c>
    </row>
    <row r="1012" spans="1:16" s="20" customFormat="1" ht="175.5" x14ac:dyDescent="0.25">
      <c r="A1012" s="38" t="s">
        <v>5926</v>
      </c>
      <c r="B1012" s="20" t="s">
        <v>4315</v>
      </c>
      <c r="C1012" s="20" t="s">
        <v>248</v>
      </c>
      <c r="D1012" s="17" t="s">
        <v>2610</v>
      </c>
      <c r="E1012" s="17" t="s">
        <v>37</v>
      </c>
      <c r="F1012" s="17" t="s">
        <v>169</v>
      </c>
      <c r="G1012" s="17" t="s">
        <v>4468</v>
      </c>
      <c r="H1012" s="20">
        <v>2014</v>
      </c>
      <c r="I1012" s="20" t="s">
        <v>5922</v>
      </c>
      <c r="J1012" s="20" t="s">
        <v>5921</v>
      </c>
      <c r="K1012" s="20" t="s">
        <v>5928</v>
      </c>
      <c r="L1012" s="20" t="s">
        <v>5923</v>
      </c>
      <c r="M1012" s="37">
        <v>45008</v>
      </c>
      <c r="N1012" s="37">
        <v>44865</v>
      </c>
      <c r="O1012" s="20" t="s">
        <v>5924</v>
      </c>
      <c r="P1012" s="20" t="s">
        <v>5925</v>
      </c>
    </row>
    <row r="1013" spans="1:16" s="20" customFormat="1" ht="270" x14ac:dyDescent="0.25">
      <c r="A1013" s="38" t="s">
        <v>5929</v>
      </c>
      <c r="B1013" s="20" t="s">
        <v>4886</v>
      </c>
      <c r="C1013" s="20" t="s">
        <v>4642</v>
      </c>
      <c r="D1013" s="17" t="s">
        <v>2610</v>
      </c>
      <c r="E1013" s="17" t="s">
        <v>37</v>
      </c>
      <c r="F1013" s="17" t="s">
        <v>169</v>
      </c>
      <c r="G1013" s="17" t="s">
        <v>4468</v>
      </c>
      <c r="H1013" s="20">
        <v>2015</v>
      </c>
      <c r="I1013" s="20" t="s">
        <v>5930</v>
      </c>
      <c r="J1013" s="20" t="s">
        <v>5931</v>
      </c>
      <c r="K1013" s="20" t="s">
        <v>5932</v>
      </c>
      <c r="L1013" s="20" t="s">
        <v>5933</v>
      </c>
      <c r="M1013" s="37">
        <v>45008</v>
      </c>
      <c r="N1013" s="37">
        <v>44865</v>
      </c>
      <c r="P1013" s="20" t="s">
        <v>5397</v>
      </c>
    </row>
    <row r="1014" spans="1:16" s="20" customFormat="1" ht="229.5" x14ac:dyDescent="0.25">
      <c r="A1014" s="38" t="s">
        <v>5936</v>
      </c>
      <c r="B1014" s="20" t="s">
        <v>4886</v>
      </c>
      <c r="C1014" s="21" t="s">
        <v>5934</v>
      </c>
      <c r="D1014" s="17" t="s">
        <v>2610</v>
      </c>
      <c r="E1014" s="17" t="s">
        <v>37</v>
      </c>
      <c r="F1014" s="17" t="s">
        <v>169</v>
      </c>
      <c r="G1014" s="17" t="s">
        <v>4468</v>
      </c>
      <c r="H1014" s="20">
        <v>2016</v>
      </c>
      <c r="I1014" s="20" t="s">
        <v>5937</v>
      </c>
      <c r="J1014" s="20" t="s">
        <v>5938</v>
      </c>
      <c r="K1014" s="20" t="s">
        <v>5940</v>
      </c>
      <c r="L1014" s="20" t="s">
        <v>5939</v>
      </c>
      <c r="M1014" s="37">
        <v>45008</v>
      </c>
      <c r="N1014" s="37">
        <v>44865</v>
      </c>
      <c r="O1014" s="20" t="s">
        <v>5941</v>
      </c>
      <c r="P1014" s="20" t="s">
        <v>5942</v>
      </c>
    </row>
    <row r="1015" spans="1:16" s="20" customFormat="1" ht="256.5" x14ac:dyDescent="0.25">
      <c r="A1015" s="38" t="s">
        <v>6003</v>
      </c>
      <c r="B1015" s="20" t="s">
        <v>235</v>
      </c>
      <c r="C1015" s="20" t="s">
        <v>5999</v>
      </c>
      <c r="D1015" s="17" t="s">
        <v>2610</v>
      </c>
      <c r="E1015" s="17" t="s">
        <v>37</v>
      </c>
      <c r="F1015" s="17" t="s">
        <v>169</v>
      </c>
      <c r="G1015" s="17" t="s">
        <v>4468</v>
      </c>
      <c r="H1015" s="20">
        <v>2016</v>
      </c>
      <c r="I1015" s="20" t="s">
        <v>5943</v>
      </c>
      <c r="J1015" s="20" t="s">
        <v>5944</v>
      </c>
      <c r="K1015" s="20" t="s">
        <v>5948</v>
      </c>
      <c r="L1015" s="20" t="s">
        <v>5945</v>
      </c>
      <c r="M1015" s="37">
        <v>45008</v>
      </c>
      <c r="N1015" s="37">
        <v>44865</v>
      </c>
      <c r="O1015" s="20" t="s">
        <v>5947</v>
      </c>
      <c r="P1015" s="20" t="s">
        <v>5946</v>
      </c>
    </row>
    <row r="1016" spans="1:16" s="20" customFormat="1" ht="409.5" x14ac:dyDescent="0.25">
      <c r="A1016" s="38" t="s">
        <v>5951</v>
      </c>
      <c r="B1016" s="20" t="s">
        <v>4315</v>
      </c>
      <c r="C1016" s="20" t="s">
        <v>5824</v>
      </c>
      <c r="D1016" s="17" t="s">
        <v>2610</v>
      </c>
      <c r="E1016" s="17" t="s">
        <v>37</v>
      </c>
      <c r="F1016" s="17" t="s">
        <v>169</v>
      </c>
      <c r="G1016" s="17" t="s">
        <v>4468</v>
      </c>
      <c r="H1016" s="20">
        <v>2016</v>
      </c>
      <c r="I1016" s="20" t="s">
        <v>5954</v>
      </c>
      <c r="J1016" s="20" t="s">
        <v>5955</v>
      </c>
      <c r="K1016" s="20" t="s">
        <v>5957</v>
      </c>
      <c r="L1016" s="20" t="s">
        <v>5956</v>
      </c>
      <c r="M1016" s="37">
        <v>45008</v>
      </c>
      <c r="N1016" s="37">
        <v>44865</v>
      </c>
      <c r="O1016" s="20" t="s">
        <v>5958</v>
      </c>
      <c r="P1016" s="20" t="s">
        <v>5959</v>
      </c>
    </row>
    <row r="1017" spans="1:16" s="20" customFormat="1" ht="202.5" x14ac:dyDescent="0.25">
      <c r="A1017" s="38" t="s">
        <v>5962</v>
      </c>
      <c r="B1017" s="20" t="s">
        <v>4886</v>
      </c>
      <c r="C1017" s="20" t="s">
        <v>5960</v>
      </c>
      <c r="D1017" s="17" t="s">
        <v>2610</v>
      </c>
      <c r="E1017" s="17" t="s">
        <v>37</v>
      </c>
      <c r="F1017" s="17" t="s">
        <v>169</v>
      </c>
      <c r="G1017" s="17" t="s">
        <v>4468</v>
      </c>
      <c r="H1017" s="20">
        <v>2017</v>
      </c>
      <c r="I1017" s="20" t="s">
        <v>5963</v>
      </c>
      <c r="J1017" s="20" t="s">
        <v>5964</v>
      </c>
      <c r="K1017" s="20" t="s">
        <v>5968</v>
      </c>
      <c r="L1017" s="20" t="s">
        <v>5965</v>
      </c>
      <c r="M1017" s="37">
        <v>45008</v>
      </c>
      <c r="N1017" s="37">
        <v>44865</v>
      </c>
      <c r="O1017" s="20" t="s">
        <v>5967</v>
      </c>
      <c r="P1017" s="20" t="s">
        <v>5966</v>
      </c>
    </row>
    <row r="1018" spans="1:16" s="20" customFormat="1" ht="175.5" x14ac:dyDescent="0.25">
      <c r="A1018" s="38" t="s">
        <v>5971</v>
      </c>
      <c r="B1018" s="20" t="s">
        <v>208</v>
      </c>
      <c r="C1018" s="20" t="s">
        <v>5969</v>
      </c>
      <c r="D1018" s="17" t="s">
        <v>2610</v>
      </c>
      <c r="E1018" s="17" t="s">
        <v>37</v>
      </c>
      <c r="F1018" s="17" t="s">
        <v>169</v>
      </c>
      <c r="G1018" s="17" t="s">
        <v>4468</v>
      </c>
      <c r="H1018" s="20">
        <v>2018</v>
      </c>
      <c r="I1018" s="20" t="s">
        <v>5972</v>
      </c>
      <c r="J1018" s="20" t="s">
        <v>5973</v>
      </c>
      <c r="K1018" s="20" t="s">
        <v>5977</v>
      </c>
      <c r="L1018" s="20" t="s">
        <v>5974</v>
      </c>
      <c r="M1018" s="37">
        <v>45008</v>
      </c>
      <c r="N1018" s="37">
        <v>44865</v>
      </c>
      <c r="O1018" s="20" t="s">
        <v>5976</v>
      </c>
      <c r="P1018" s="20" t="s">
        <v>5975</v>
      </c>
    </row>
    <row r="1019" spans="1:16" s="20" customFormat="1" ht="324" x14ac:dyDescent="0.25">
      <c r="A1019" s="38" t="s">
        <v>5978</v>
      </c>
      <c r="B1019" s="20" t="s">
        <v>208</v>
      </c>
      <c r="C1019" s="20" t="s">
        <v>5815</v>
      </c>
      <c r="D1019" s="17" t="s">
        <v>2610</v>
      </c>
      <c r="E1019" s="17" t="s">
        <v>37</v>
      </c>
      <c r="F1019" s="17" t="s">
        <v>169</v>
      </c>
      <c r="G1019" s="17" t="s">
        <v>4468</v>
      </c>
      <c r="H1019" s="20">
        <v>2019</v>
      </c>
      <c r="I1019" s="20" t="s">
        <v>5979</v>
      </c>
      <c r="J1019" s="20" t="s">
        <v>5982</v>
      </c>
      <c r="K1019" s="20" t="s">
        <v>5983</v>
      </c>
      <c r="L1019" s="20" t="s">
        <v>5980</v>
      </c>
      <c r="M1019" s="37">
        <v>45009</v>
      </c>
      <c r="N1019" s="37">
        <v>44865</v>
      </c>
      <c r="O1019" s="20" t="s">
        <v>5984</v>
      </c>
      <c r="P1019" s="20" t="s">
        <v>5754</v>
      </c>
    </row>
    <row r="1020" spans="1:16" s="20" customFormat="1" ht="189" x14ac:dyDescent="0.25">
      <c r="A1020" s="38" t="s">
        <v>5987</v>
      </c>
      <c r="B1020" s="20" t="s">
        <v>4886</v>
      </c>
      <c r="C1020" s="20" t="s">
        <v>5992</v>
      </c>
      <c r="D1020" s="17" t="s">
        <v>2610</v>
      </c>
      <c r="E1020" s="17" t="s">
        <v>37</v>
      </c>
      <c r="F1020" s="17" t="s">
        <v>169</v>
      </c>
      <c r="G1020" s="17" t="s">
        <v>4468</v>
      </c>
      <c r="H1020" s="20">
        <v>2020</v>
      </c>
      <c r="I1020" s="20" t="s">
        <v>5989</v>
      </c>
      <c r="J1020" s="20" t="s">
        <v>5990</v>
      </c>
      <c r="K1020" s="20" t="s">
        <v>5991</v>
      </c>
      <c r="L1020" s="20" t="s">
        <v>5993</v>
      </c>
      <c r="M1020" s="37">
        <v>45009</v>
      </c>
      <c r="N1020" s="37">
        <v>44865</v>
      </c>
      <c r="O1020" s="20" t="s">
        <v>5994</v>
      </c>
      <c r="P1020" s="20" t="s">
        <v>5988</v>
      </c>
    </row>
    <row r="1021" spans="1:16" s="20" customFormat="1" ht="391.5" x14ac:dyDescent="0.25">
      <c r="A1021" s="38" t="s">
        <v>6002</v>
      </c>
      <c r="B1021" s="20" t="s">
        <v>235</v>
      </c>
      <c r="C1021" s="20" t="s">
        <v>5998</v>
      </c>
      <c r="D1021" s="17" t="s">
        <v>2610</v>
      </c>
      <c r="E1021" s="17" t="s">
        <v>37</v>
      </c>
      <c r="F1021" s="17" t="s">
        <v>169</v>
      </c>
      <c r="G1021" s="17" t="s">
        <v>4468</v>
      </c>
      <c r="H1021" s="20">
        <v>2021</v>
      </c>
      <c r="I1021" s="20" t="s">
        <v>5997</v>
      </c>
      <c r="J1021" s="20" t="s">
        <v>6000</v>
      </c>
      <c r="K1021" s="20" t="s">
        <v>6006</v>
      </c>
      <c r="L1021" s="20" t="s">
        <v>5945</v>
      </c>
      <c r="M1021" s="37">
        <v>45009</v>
      </c>
      <c r="N1021" s="37">
        <v>44865</v>
      </c>
      <c r="O1021" s="20" t="s">
        <v>5947</v>
      </c>
      <c r="P1021" s="20" t="s">
        <v>6001</v>
      </c>
    </row>
    <row r="1022" spans="1:16" s="20" customFormat="1" ht="189" x14ac:dyDescent="0.25">
      <c r="A1022" s="38" t="s">
        <v>6010</v>
      </c>
      <c r="B1022" s="20" t="s">
        <v>208</v>
      </c>
      <c r="C1022" s="20" t="s">
        <v>5969</v>
      </c>
      <c r="D1022" s="17" t="s">
        <v>2610</v>
      </c>
      <c r="E1022" s="17" t="s">
        <v>37</v>
      </c>
      <c r="F1022" s="17" t="s">
        <v>169</v>
      </c>
      <c r="G1022" s="17" t="s">
        <v>4468</v>
      </c>
      <c r="H1022" s="20">
        <v>2021</v>
      </c>
      <c r="I1022" s="20" t="s">
        <v>6009</v>
      </c>
      <c r="J1022" s="20" t="s">
        <v>6016</v>
      </c>
      <c r="K1022" s="20" t="s">
        <v>6008</v>
      </c>
      <c r="L1022" s="20" t="s">
        <v>5974</v>
      </c>
      <c r="M1022" s="37">
        <v>45009</v>
      </c>
      <c r="N1022" s="37">
        <v>44865</v>
      </c>
      <c r="O1022" s="20" t="s">
        <v>5976</v>
      </c>
      <c r="P1022" s="20" t="s">
        <v>6007</v>
      </c>
    </row>
    <row r="1023" spans="1:16" s="20" customFormat="1" ht="216" x14ac:dyDescent="0.25">
      <c r="A1023" s="38" t="s">
        <v>6013</v>
      </c>
      <c r="B1023" s="20" t="s">
        <v>4886</v>
      </c>
      <c r="C1023" s="20" t="s">
        <v>5553</v>
      </c>
      <c r="D1023" s="17" t="s">
        <v>2610</v>
      </c>
      <c r="E1023" s="17" t="s">
        <v>37</v>
      </c>
      <c r="F1023" s="17" t="s">
        <v>169</v>
      </c>
      <c r="G1023" s="17" t="s">
        <v>4468</v>
      </c>
      <c r="H1023" s="20">
        <v>2022</v>
      </c>
      <c r="I1023" s="20" t="s">
        <v>6014</v>
      </c>
      <c r="J1023" s="20" t="s">
        <v>6015</v>
      </c>
      <c r="K1023" s="20" t="s">
        <v>6017</v>
      </c>
      <c r="L1023" s="20" t="s">
        <v>6012</v>
      </c>
      <c r="M1023" s="37">
        <v>45009</v>
      </c>
      <c r="N1023" s="37">
        <v>44865</v>
      </c>
      <c r="O1023" s="20" t="s">
        <v>6011</v>
      </c>
      <c r="P1023" s="20" t="s">
        <v>6018</v>
      </c>
    </row>
    <row r="1024" spans="1:16" s="20" customFormat="1" ht="391.5" x14ac:dyDescent="0.25">
      <c r="A1024" s="38" t="s">
        <v>6054</v>
      </c>
      <c r="B1024" s="20" t="s">
        <v>179</v>
      </c>
      <c r="C1024" s="20" t="s">
        <v>481</v>
      </c>
      <c r="D1024" s="20" t="s">
        <v>529</v>
      </c>
      <c r="E1024" s="20" t="s">
        <v>456</v>
      </c>
      <c r="F1024" s="20" t="s">
        <v>455</v>
      </c>
      <c r="G1024" s="20">
        <v>911</v>
      </c>
      <c r="H1024" s="20">
        <v>2013</v>
      </c>
      <c r="I1024" s="20" t="s">
        <v>6056</v>
      </c>
      <c r="J1024" s="20" t="s">
        <v>6055</v>
      </c>
      <c r="K1024" s="20" t="s">
        <v>6058</v>
      </c>
      <c r="L1024" s="20" t="s">
        <v>6057</v>
      </c>
      <c r="M1024" s="37">
        <v>45418</v>
      </c>
      <c r="N1024" s="37">
        <v>45418</v>
      </c>
    </row>
    <row r="1025" spans="1:15" s="20" customFormat="1" ht="216" x14ac:dyDescent="0.25">
      <c r="A1025" s="38" t="s">
        <v>6059</v>
      </c>
      <c r="B1025" s="20" t="s">
        <v>179</v>
      </c>
      <c r="C1025" s="20" t="s">
        <v>481</v>
      </c>
      <c r="D1025" s="20" t="s">
        <v>2437</v>
      </c>
      <c r="E1025" s="20" t="s">
        <v>456</v>
      </c>
      <c r="F1025" s="20" t="s">
        <v>455</v>
      </c>
      <c r="G1025" s="20">
        <v>911</v>
      </c>
      <c r="H1025" s="20">
        <v>2014</v>
      </c>
      <c r="I1025" s="20" t="s">
        <v>6060</v>
      </c>
      <c r="J1025" s="20" t="s">
        <v>6061</v>
      </c>
      <c r="K1025" s="20" t="s">
        <v>6062</v>
      </c>
      <c r="L1025" s="20" t="s">
        <v>6063</v>
      </c>
      <c r="M1025" s="37">
        <v>45418</v>
      </c>
      <c r="N1025" s="37">
        <v>45418</v>
      </c>
    </row>
    <row r="1026" spans="1:15" s="20" customFormat="1" ht="81" x14ac:dyDescent="0.25">
      <c r="A1026" s="38" t="s">
        <v>6121</v>
      </c>
      <c r="B1026" s="20" t="s">
        <v>179</v>
      </c>
      <c r="C1026" s="20" t="s">
        <v>481</v>
      </c>
      <c r="D1026" s="20" t="s">
        <v>529</v>
      </c>
      <c r="E1026" s="20" t="s">
        <v>456</v>
      </c>
      <c r="F1026" s="20" t="s">
        <v>455</v>
      </c>
      <c r="G1026" s="20">
        <v>911</v>
      </c>
      <c r="H1026" s="20">
        <v>2016</v>
      </c>
      <c r="I1026" s="20" t="s">
        <v>6122</v>
      </c>
      <c r="J1026" s="20" t="s">
        <v>6123</v>
      </c>
      <c r="K1026" s="20" t="s">
        <v>6127</v>
      </c>
      <c r="L1026" s="20" t="s">
        <v>6124</v>
      </c>
      <c r="M1026" s="37">
        <v>45181</v>
      </c>
      <c r="N1026" s="37">
        <v>45181</v>
      </c>
    </row>
    <row r="1027" spans="1:15" s="20" customFormat="1" ht="108" x14ac:dyDescent="0.25">
      <c r="A1027" s="38" t="s">
        <v>6129</v>
      </c>
      <c r="B1027" s="20" t="s">
        <v>179</v>
      </c>
      <c r="C1027" s="20" t="s">
        <v>481</v>
      </c>
      <c r="D1027" s="20" t="s">
        <v>529</v>
      </c>
      <c r="E1027" s="20" t="s">
        <v>456</v>
      </c>
      <c r="F1027" s="20" t="s">
        <v>455</v>
      </c>
      <c r="G1027" s="20">
        <v>911</v>
      </c>
      <c r="H1027" s="20">
        <v>2016</v>
      </c>
      <c r="I1027" s="20" t="s">
        <v>6125</v>
      </c>
      <c r="J1027" s="20" t="s">
        <v>6126</v>
      </c>
      <c r="K1027" s="20" t="s">
        <v>6128</v>
      </c>
      <c r="L1027" s="20" t="s">
        <v>6124</v>
      </c>
      <c r="M1027" s="37">
        <v>45420</v>
      </c>
      <c r="N1027" s="37">
        <v>45420</v>
      </c>
      <c r="O1027" s="20" t="s">
        <v>6208</v>
      </c>
    </row>
    <row r="1028" spans="1:15" s="20" customFormat="1" ht="81" x14ac:dyDescent="0.25">
      <c r="A1028" s="38" t="s">
        <v>6130</v>
      </c>
      <c r="B1028" s="20" t="s">
        <v>179</v>
      </c>
      <c r="C1028" s="20" t="s">
        <v>481</v>
      </c>
      <c r="D1028" s="20" t="s">
        <v>529</v>
      </c>
      <c r="E1028" s="20" t="s">
        <v>456</v>
      </c>
      <c r="F1028" s="20" t="s">
        <v>455</v>
      </c>
      <c r="G1028" s="20">
        <v>911</v>
      </c>
      <c r="H1028" s="20">
        <v>2016</v>
      </c>
      <c r="I1028" s="20" t="s">
        <v>6131</v>
      </c>
      <c r="J1028" s="20" t="s">
        <v>6132</v>
      </c>
      <c r="K1028" s="20" t="s">
        <v>6133</v>
      </c>
      <c r="L1028" s="20" t="s">
        <v>6124</v>
      </c>
      <c r="M1028" s="37">
        <v>45420</v>
      </c>
      <c r="N1028" s="37">
        <v>45420</v>
      </c>
      <c r="O1028" s="20" t="s">
        <v>6209</v>
      </c>
    </row>
    <row r="1029" spans="1:15" s="20" customFormat="1" ht="189" x14ac:dyDescent="0.25">
      <c r="A1029" s="38" t="s">
        <v>6135</v>
      </c>
      <c r="B1029" s="20" t="s">
        <v>179</v>
      </c>
      <c r="C1029" s="20" t="s">
        <v>481</v>
      </c>
      <c r="D1029" s="20" t="s">
        <v>529</v>
      </c>
      <c r="E1029" s="20" t="s">
        <v>456</v>
      </c>
      <c r="F1029" s="20" t="s">
        <v>455</v>
      </c>
      <c r="G1029" s="20">
        <v>911</v>
      </c>
      <c r="H1029" s="20">
        <v>2016</v>
      </c>
      <c r="I1029" s="20" t="s">
        <v>6134</v>
      </c>
      <c r="J1029" s="20" t="s">
        <v>6136</v>
      </c>
      <c r="K1029" s="20" t="s">
        <v>6137</v>
      </c>
      <c r="L1029" s="20" t="s">
        <v>6124</v>
      </c>
      <c r="M1029" s="37">
        <v>45420</v>
      </c>
      <c r="N1029" s="37">
        <v>45420</v>
      </c>
      <c r="O1029" s="20" t="s">
        <v>6207</v>
      </c>
    </row>
    <row r="1030" spans="1:15" s="20" customFormat="1" ht="121.5" x14ac:dyDescent="0.25">
      <c r="A1030" s="38" t="s">
        <v>6139</v>
      </c>
      <c r="B1030" s="20" t="s">
        <v>179</v>
      </c>
      <c r="C1030" s="20" t="s">
        <v>481</v>
      </c>
      <c r="D1030" s="20" t="s">
        <v>529</v>
      </c>
      <c r="E1030" s="20" t="s">
        <v>456</v>
      </c>
      <c r="F1030" s="20" t="s">
        <v>455</v>
      </c>
      <c r="G1030" s="20">
        <v>911</v>
      </c>
      <c r="H1030" s="20">
        <v>2016</v>
      </c>
      <c r="I1030" s="20" t="s">
        <v>6138</v>
      </c>
      <c r="J1030" s="20" t="s">
        <v>6140</v>
      </c>
      <c r="K1030" s="20" t="s">
        <v>6141</v>
      </c>
      <c r="L1030" s="20" t="s">
        <v>6124</v>
      </c>
      <c r="M1030" s="37">
        <v>45420</v>
      </c>
      <c r="N1030" s="37">
        <v>45420</v>
      </c>
      <c r="O1030" s="20" t="s">
        <v>6210</v>
      </c>
    </row>
    <row r="1031" spans="1:15" s="20" customFormat="1" ht="216" x14ac:dyDescent="0.25">
      <c r="A1031" s="38" t="s">
        <v>6145</v>
      </c>
      <c r="B1031" s="20" t="s">
        <v>179</v>
      </c>
      <c r="C1031" s="20" t="s">
        <v>481</v>
      </c>
      <c r="D1031" s="20" t="s">
        <v>529</v>
      </c>
      <c r="E1031" s="20" t="s">
        <v>456</v>
      </c>
      <c r="F1031" s="20" t="s">
        <v>455</v>
      </c>
      <c r="G1031" s="20">
        <v>911</v>
      </c>
      <c r="H1031" s="20">
        <v>2016</v>
      </c>
      <c r="I1031" s="20" t="s">
        <v>6142</v>
      </c>
      <c r="J1031" s="20" t="s">
        <v>6143</v>
      </c>
      <c r="K1031" s="20" t="s">
        <v>6144</v>
      </c>
      <c r="L1031" s="20" t="s">
        <v>6124</v>
      </c>
      <c r="M1031" s="37">
        <v>45420</v>
      </c>
      <c r="N1031" s="37">
        <v>45420</v>
      </c>
      <c r="O1031" s="20" t="s">
        <v>6211</v>
      </c>
    </row>
    <row r="1032" spans="1:15" s="20" customFormat="1" ht="121.5" x14ac:dyDescent="0.25">
      <c r="A1032" s="38" t="s">
        <v>6146</v>
      </c>
      <c r="B1032" s="20" t="s">
        <v>179</v>
      </c>
      <c r="C1032" s="20" t="s">
        <v>481</v>
      </c>
      <c r="D1032" s="20" t="s">
        <v>529</v>
      </c>
      <c r="E1032" s="20" t="s">
        <v>456</v>
      </c>
      <c r="F1032" s="20" t="s">
        <v>455</v>
      </c>
      <c r="G1032" s="20">
        <v>911</v>
      </c>
      <c r="H1032" s="20">
        <v>2016</v>
      </c>
      <c r="I1032" s="20" t="s">
        <v>6147</v>
      </c>
      <c r="J1032" s="20" t="s">
        <v>6148</v>
      </c>
      <c r="K1032" s="20" t="s">
        <v>6149</v>
      </c>
      <c r="L1032" s="20" t="s">
        <v>6124</v>
      </c>
      <c r="M1032" s="37">
        <v>45420</v>
      </c>
      <c r="N1032" s="37">
        <v>45420</v>
      </c>
      <c r="O1032" s="20" t="s">
        <v>6212</v>
      </c>
    </row>
    <row r="1033" spans="1:15" s="20" customFormat="1" ht="40.5" x14ac:dyDescent="0.25">
      <c r="A1033" s="26" t="s">
        <v>6151</v>
      </c>
      <c r="B1033" s="17" t="s">
        <v>179</v>
      </c>
      <c r="C1033" s="17" t="s">
        <v>481</v>
      </c>
      <c r="D1033" s="20" t="s">
        <v>292</v>
      </c>
      <c r="E1033" s="17" t="s">
        <v>37</v>
      </c>
      <c r="F1033" s="17" t="s">
        <v>169</v>
      </c>
      <c r="G1033" s="20" t="s">
        <v>6150</v>
      </c>
      <c r="H1033" s="20">
        <v>2016</v>
      </c>
      <c r="I1033" s="20" t="s">
        <v>6152</v>
      </c>
      <c r="J1033" s="20" t="s">
        <v>6153</v>
      </c>
      <c r="K1033" s="20" t="s">
        <v>6154</v>
      </c>
      <c r="L1033" s="20" t="s">
        <v>6124</v>
      </c>
      <c r="M1033" s="37">
        <v>45420</v>
      </c>
      <c r="N1033" s="37">
        <v>45420</v>
      </c>
    </row>
    <row r="1034" spans="1:15" s="20" customFormat="1" ht="108" x14ac:dyDescent="0.25">
      <c r="A1034" s="26" t="s">
        <v>6157</v>
      </c>
      <c r="B1034" s="17" t="s">
        <v>179</v>
      </c>
      <c r="C1034" s="17" t="s">
        <v>481</v>
      </c>
      <c r="D1034" s="21" t="s">
        <v>639</v>
      </c>
      <c r="E1034" s="17" t="s">
        <v>37</v>
      </c>
      <c r="F1034" s="17" t="s">
        <v>169</v>
      </c>
      <c r="G1034" s="20" t="s">
        <v>6158</v>
      </c>
      <c r="H1034" s="20">
        <v>2011</v>
      </c>
      <c r="I1034" s="20" t="s">
        <v>6159</v>
      </c>
      <c r="J1034" s="20" t="s">
        <v>6160</v>
      </c>
      <c r="K1034" s="20" t="s">
        <v>6161</v>
      </c>
      <c r="L1034" s="20" t="s">
        <v>6162</v>
      </c>
      <c r="M1034" s="37">
        <v>45420</v>
      </c>
      <c r="N1034" s="37">
        <v>45420</v>
      </c>
    </row>
    <row r="1035" spans="1:15" s="20" customFormat="1" ht="40.5" x14ac:dyDescent="0.25">
      <c r="A1035" s="26" t="s">
        <v>6163</v>
      </c>
      <c r="B1035" s="17" t="s">
        <v>179</v>
      </c>
      <c r="C1035" s="17" t="s">
        <v>481</v>
      </c>
      <c r="D1035" s="20" t="s">
        <v>292</v>
      </c>
      <c r="E1035" s="17" t="s">
        <v>37</v>
      </c>
      <c r="F1035" s="17" t="s">
        <v>169</v>
      </c>
      <c r="G1035" s="20" t="s">
        <v>6167</v>
      </c>
      <c r="H1035" s="20">
        <v>2016</v>
      </c>
      <c r="I1035" s="20" t="s">
        <v>6164</v>
      </c>
      <c r="J1035" s="20" t="s">
        <v>6166</v>
      </c>
      <c r="K1035" s="20" t="s">
        <v>6165</v>
      </c>
      <c r="L1035" s="20" t="s">
        <v>6124</v>
      </c>
      <c r="M1035" s="37">
        <v>45420</v>
      </c>
      <c r="N1035" s="37">
        <v>45420</v>
      </c>
    </row>
    <row r="1036" spans="1:15" s="20" customFormat="1" ht="40.5" x14ac:dyDescent="0.25">
      <c r="A1036" s="26" t="s">
        <v>6169</v>
      </c>
      <c r="B1036" s="17" t="s">
        <v>179</v>
      </c>
      <c r="C1036" s="17" t="s">
        <v>481</v>
      </c>
      <c r="D1036" s="20" t="s">
        <v>6155</v>
      </c>
      <c r="E1036" s="17" t="s">
        <v>37</v>
      </c>
      <c r="F1036" s="17" t="s">
        <v>169</v>
      </c>
      <c r="G1036" s="20" t="s">
        <v>6168</v>
      </c>
      <c r="H1036" s="20">
        <v>2001</v>
      </c>
      <c r="I1036" s="20" t="s">
        <v>6170</v>
      </c>
      <c r="J1036" s="20" t="s">
        <v>6171</v>
      </c>
      <c r="K1036" s="20" t="s">
        <v>6173</v>
      </c>
      <c r="L1036" s="20" t="s">
        <v>6172</v>
      </c>
      <c r="M1036" s="37">
        <v>45420</v>
      </c>
      <c r="N1036" s="37">
        <v>45181</v>
      </c>
      <c r="O1036" s="20" t="s">
        <v>6174</v>
      </c>
    </row>
    <row r="1037" spans="1:15" s="20" customFormat="1" ht="27" x14ac:dyDescent="0.25">
      <c r="A1037" s="26" t="s">
        <v>6178</v>
      </c>
      <c r="B1037" s="17" t="s">
        <v>179</v>
      </c>
      <c r="C1037" s="17" t="s">
        <v>481</v>
      </c>
      <c r="D1037" s="20" t="s">
        <v>6155</v>
      </c>
      <c r="E1037" s="17" t="s">
        <v>37</v>
      </c>
      <c r="F1037" s="17" t="s">
        <v>169</v>
      </c>
      <c r="G1037" s="20" t="s">
        <v>6167</v>
      </c>
      <c r="H1037" s="20">
        <v>2001</v>
      </c>
      <c r="I1037" s="20" t="s">
        <v>6176</v>
      </c>
      <c r="J1037" s="20" t="s">
        <v>6177</v>
      </c>
      <c r="K1037" s="20" t="s">
        <v>6175</v>
      </c>
      <c r="L1037" s="20" t="s">
        <v>6172</v>
      </c>
      <c r="M1037" s="37">
        <v>45420</v>
      </c>
      <c r="N1037" s="37">
        <v>45181</v>
      </c>
      <c r="O1037" s="20" t="s">
        <v>6174</v>
      </c>
    </row>
    <row r="1038" spans="1:15" s="20" customFormat="1" ht="27" x14ac:dyDescent="0.25">
      <c r="A1038" s="26" t="s">
        <v>6180</v>
      </c>
      <c r="B1038" s="17" t="s">
        <v>179</v>
      </c>
      <c r="C1038" s="17" t="s">
        <v>481</v>
      </c>
      <c r="D1038" s="20" t="s">
        <v>6155</v>
      </c>
      <c r="E1038" s="17" t="s">
        <v>37</v>
      </c>
      <c r="F1038" s="17" t="s">
        <v>169</v>
      </c>
      <c r="G1038" s="20" t="s">
        <v>6167</v>
      </c>
      <c r="H1038" s="20">
        <v>2001</v>
      </c>
      <c r="I1038" s="20" t="s">
        <v>6179</v>
      </c>
      <c r="J1038" s="20" t="s">
        <v>6177</v>
      </c>
      <c r="K1038" s="20" t="s">
        <v>6181</v>
      </c>
      <c r="L1038" s="20" t="s">
        <v>6172</v>
      </c>
      <c r="M1038" s="37">
        <v>45420</v>
      </c>
      <c r="N1038" s="37">
        <v>45181</v>
      </c>
      <c r="O1038" s="20" t="s">
        <v>6174</v>
      </c>
    </row>
    <row r="1039" spans="1:15" s="20" customFormat="1" ht="27" x14ac:dyDescent="0.25">
      <c r="A1039" s="26" t="s">
        <v>6185</v>
      </c>
      <c r="B1039" s="17" t="s">
        <v>179</v>
      </c>
      <c r="C1039" s="17" t="s">
        <v>481</v>
      </c>
      <c r="D1039" s="20" t="s">
        <v>6155</v>
      </c>
      <c r="E1039" s="17" t="s">
        <v>37</v>
      </c>
      <c r="F1039" s="17" t="s">
        <v>169</v>
      </c>
      <c r="G1039" s="20" t="s">
        <v>6167</v>
      </c>
      <c r="H1039" s="20">
        <v>2001</v>
      </c>
      <c r="I1039" s="20" t="s">
        <v>6182</v>
      </c>
      <c r="J1039" s="20" t="s">
        <v>6183</v>
      </c>
      <c r="K1039" s="20" t="s">
        <v>6184</v>
      </c>
      <c r="L1039" s="20" t="s">
        <v>6172</v>
      </c>
      <c r="M1039" s="37">
        <v>45420</v>
      </c>
      <c r="N1039" s="37">
        <v>45181</v>
      </c>
      <c r="O1039" s="20" t="s">
        <v>6174</v>
      </c>
    </row>
    <row r="1040" spans="1:15" s="20" customFormat="1" ht="27" x14ac:dyDescent="0.25">
      <c r="A1040" s="26" t="s">
        <v>6186</v>
      </c>
      <c r="B1040" s="17" t="s">
        <v>179</v>
      </c>
      <c r="C1040" s="17" t="s">
        <v>481</v>
      </c>
      <c r="D1040" s="20" t="s">
        <v>6155</v>
      </c>
      <c r="E1040" s="17" t="s">
        <v>37</v>
      </c>
      <c r="F1040" s="17" t="s">
        <v>169</v>
      </c>
      <c r="G1040" s="20" t="s">
        <v>6167</v>
      </c>
      <c r="H1040" s="20">
        <v>2001</v>
      </c>
      <c r="I1040" s="20" t="s">
        <v>6188</v>
      </c>
      <c r="J1040" s="20" t="s">
        <v>6190</v>
      </c>
      <c r="K1040" s="20" t="s">
        <v>6191</v>
      </c>
      <c r="L1040" s="20" t="s">
        <v>6172</v>
      </c>
      <c r="M1040" s="37">
        <v>45420</v>
      </c>
      <c r="N1040" s="37">
        <v>45181</v>
      </c>
      <c r="O1040" s="20" t="s">
        <v>6174</v>
      </c>
    </row>
    <row r="1041" spans="1:16" s="20" customFormat="1" ht="27" x14ac:dyDescent="0.25">
      <c r="A1041" s="26" t="s">
        <v>6187</v>
      </c>
      <c r="B1041" s="17" t="s">
        <v>179</v>
      </c>
      <c r="C1041" s="17" t="s">
        <v>481</v>
      </c>
      <c r="D1041" s="20" t="s">
        <v>6155</v>
      </c>
      <c r="E1041" s="17" t="s">
        <v>37</v>
      </c>
      <c r="F1041" s="17" t="s">
        <v>169</v>
      </c>
      <c r="G1041" s="20" t="s">
        <v>6167</v>
      </c>
      <c r="H1041" s="20">
        <v>2001</v>
      </c>
      <c r="I1041" s="20" t="s">
        <v>6189</v>
      </c>
      <c r="J1041" s="20" t="s">
        <v>6192</v>
      </c>
      <c r="K1041" s="20" t="s">
        <v>6193</v>
      </c>
      <c r="L1041" s="20" t="s">
        <v>6172</v>
      </c>
      <c r="M1041" s="37">
        <v>45420</v>
      </c>
      <c r="N1041" s="37">
        <v>45181</v>
      </c>
      <c r="O1041" s="20" t="s">
        <v>6174</v>
      </c>
    </row>
    <row r="1042" spans="1:16" s="20" customFormat="1" ht="27" x14ac:dyDescent="0.25">
      <c r="A1042" s="26" t="s">
        <v>6200</v>
      </c>
      <c r="B1042" s="17" t="s">
        <v>179</v>
      </c>
      <c r="C1042" s="17" t="s">
        <v>481</v>
      </c>
      <c r="D1042" s="20" t="s">
        <v>6194</v>
      </c>
      <c r="E1042" s="17" t="s">
        <v>37</v>
      </c>
      <c r="F1042" s="17" t="s">
        <v>169</v>
      </c>
      <c r="G1042" s="20" t="s">
        <v>6167</v>
      </c>
      <c r="H1042" s="20">
        <v>2001</v>
      </c>
      <c r="I1042" s="20" t="s">
        <v>6196</v>
      </c>
      <c r="J1042" s="20" t="s">
        <v>6199</v>
      </c>
      <c r="K1042" s="20" t="s">
        <v>6197</v>
      </c>
      <c r="L1042" s="20" t="s">
        <v>6198</v>
      </c>
      <c r="M1042" s="37">
        <v>45420</v>
      </c>
      <c r="N1042" s="37">
        <v>45181</v>
      </c>
    </row>
    <row r="1043" spans="1:16" s="20" customFormat="1" ht="175.5" x14ac:dyDescent="0.25">
      <c r="A1043" s="26" t="s">
        <v>6202</v>
      </c>
      <c r="B1043" s="17" t="s">
        <v>179</v>
      </c>
      <c r="C1043" s="17" t="s">
        <v>481</v>
      </c>
      <c r="D1043" s="20" t="s">
        <v>292</v>
      </c>
      <c r="E1043" s="17" t="s">
        <v>37</v>
      </c>
      <c r="F1043" s="17" t="s">
        <v>169</v>
      </c>
      <c r="G1043" s="20" t="s">
        <v>6201</v>
      </c>
      <c r="H1043" s="20">
        <v>1998</v>
      </c>
      <c r="I1043" s="20" t="s">
        <v>6203</v>
      </c>
      <c r="J1043" s="20" t="s">
        <v>6204</v>
      </c>
      <c r="K1043" s="20" t="s">
        <v>6206</v>
      </c>
      <c r="L1043" s="20" t="s">
        <v>6205</v>
      </c>
      <c r="M1043" s="37">
        <v>45420</v>
      </c>
      <c r="N1043" s="37">
        <v>45420</v>
      </c>
      <c r="P1043" s="20" t="s">
        <v>6207</v>
      </c>
    </row>
    <row r="1044" spans="1:16" s="20" customFormat="1" ht="13.5" x14ac:dyDescent="0.25">
      <c r="A1044" s="38"/>
    </row>
    <row r="1045" spans="1:16" s="20" customFormat="1" ht="13.5" x14ac:dyDescent="0.25">
      <c r="A1045" s="38"/>
    </row>
    <row r="1046" spans="1:16" s="20" customFormat="1" ht="13.5" x14ac:dyDescent="0.25">
      <c r="A1046" s="38"/>
    </row>
    <row r="1047" spans="1:16" s="20" customFormat="1" ht="13.5" x14ac:dyDescent="0.25">
      <c r="A1047" s="38"/>
    </row>
    <row r="1048" spans="1:16" s="20" customFormat="1" ht="13.5" x14ac:dyDescent="0.25">
      <c r="A1048" s="38"/>
    </row>
    <row r="1049" spans="1:16" s="20" customFormat="1" ht="13.5" x14ac:dyDescent="0.25">
      <c r="A1049" s="38"/>
    </row>
    <row r="1050" spans="1:16" s="20" customFormat="1" ht="13.5" x14ac:dyDescent="0.25">
      <c r="A1050" s="38"/>
    </row>
    <row r="1051" spans="1:16" s="20" customFormat="1" ht="13.5" x14ac:dyDescent="0.25">
      <c r="A1051" s="38"/>
    </row>
    <row r="1052" spans="1:16" s="20" customFormat="1" ht="13.5" x14ac:dyDescent="0.25">
      <c r="A1052" s="38"/>
    </row>
    <row r="1053" spans="1:16" s="20" customFormat="1" ht="13.5" x14ac:dyDescent="0.25">
      <c r="A1053" s="38"/>
    </row>
    <row r="1054" spans="1:16" s="20" customFormat="1" ht="13.5" x14ac:dyDescent="0.25">
      <c r="A1054" s="38"/>
    </row>
    <row r="1055" spans="1:16" s="20" customFormat="1" ht="13.5" x14ac:dyDescent="0.25">
      <c r="A1055" s="38"/>
    </row>
    <row r="1056" spans="1:16" s="20" customFormat="1" ht="13.5" x14ac:dyDescent="0.25">
      <c r="A1056" s="38"/>
    </row>
    <row r="1057" spans="1:1" s="20" customFormat="1" ht="13.5" x14ac:dyDescent="0.25">
      <c r="A1057" s="38"/>
    </row>
    <row r="1058" spans="1:1" s="20" customFormat="1" ht="13.5" x14ac:dyDescent="0.25">
      <c r="A1058" s="38"/>
    </row>
    <row r="1059" spans="1:1" s="20" customFormat="1" ht="13.5" x14ac:dyDescent="0.25">
      <c r="A1059" s="38"/>
    </row>
    <row r="1060" spans="1:1" s="20" customFormat="1" ht="13.5" x14ac:dyDescent="0.25">
      <c r="A1060" s="38"/>
    </row>
    <row r="1061" spans="1:1" s="20" customFormat="1" ht="13.5" x14ac:dyDescent="0.25">
      <c r="A1061" s="38"/>
    </row>
    <row r="1062" spans="1:1" s="20" customFormat="1" ht="13.5" x14ac:dyDescent="0.25">
      <c r="A1062" s="38"/>
    </row>
    <row r="1063" spans="1:1" s="20" customFormat="1" ht="13.5" x14ac:dyDescent="0.25">
      <c r="A1063" s="38"/>
    </row>
    <row r="1064" spans="1:1" s="20" customFormat="1" ht="13.5" x14ac:dyDescent="0.25">
      <c r="A1064" s="38"/>
    </row>
    <row r="1065" spans="1:1" s="20" customFormat="1" ht="13.5" x14ac:dyDescent="0.25">
      <c r="A1065" s="38"/>
    </row>
    <row r="1066" spans="1:1" s="20" customFormat="1" ht="13.5" x14ac:dyDescent="0.25">
      <c r="A1066" s="38"/>
    </row>
    <row r="1067" spans="1:1" s="20" customFormat="1" ht="13.5" x14ac:dyDescent="0.25">
      <c r="A1067" s="38"/>
    </row>
    <row r="1068" spans="1:1" s="20" customFormat="1" ht="13.5" x14ac:dyDescent="0.25">
      <c r="A1068" s="38"/>
    </row>
    <row r="1069" spans="1:1" s="20" customFormat="1" ht="13.5" x14ac:dyDescent="0.25">
      <c r="A1069" s="38"/>
    </row>
    <row r="1070" spans="1:1" s="20" customFormat="1" ht="13.5" x14ac:dyDescent="0.25">
      <c r="A1070" s="38"/>
    </row>
    <row r="1071" spans="1:1" s="20" customFormat="1" ht="13.5" x14ac:dyDescent="0.25">
      <c r="A1071" s="38"/>
    </row>
    <row r="1072" spans="1:1" s="20" customFormat="1" ht="13.5" x14ac:dyDescent="0.25">
      <c r="A1072" s="38"/>
    </row>
    <row r="1073" spans="1:1" s="20" customFormat="1" ht="13.5" x14ac:dyDescent="0.25">
      <c r="A1073" s="38"/>
    </row>
    <row r="1074" spans="1:1" s="20" customFormat="1" ht="13.5" x14ac:dyDescent="0.25">
      <c r="A1074" s="38"/>
    </row>
    <row r="1075" spans="1:1" s="20" customFormat="1" ht="13.5" x14ac:dyDescent="0.25">
      <c r="A1075" s="38"/>
    </row>
    <row r="1076" spans="1:1" s="20" customFormat="1" ht="13.5" x14ac:dyDescent="0.25">
      <c r="A1076" s="38"/>
    </row>
    <row r="1077" spans="1:1" s="20" customFormat="1" ht="13.5" x14ac:dyDescent="0.25">
      <c r="A1077" s="38"/>
    </row>
    <row r="1078" spans="1:1" s="20" customFormat="1" ht="13.5" x14ac:dyDescent="0.25">
      <c r="A1078" s="38"/>
    </row>
    <row r="1079" spans="1:1" s="20" customFormat="1" ht="13.5" x14ac:dyDescent="0.25">
      <c r="A1079" s="38"/>
    </row>
    <row r="1080" spans="1:1" s="20" customFormat="1" ht="13.5" x14ac:dyDescent="0.25">
      <c r="A1080" s="38"/>
    </row>
    <row r="1081" spans="1:1" s="20" customFormat="1" ht="13.5" x14ac:dyDescent="0.25">
      <c r="A1081" s="38"/>
    </row>
    <row r="1082" spans="1:1" s="20" customFormat="1" ht="13.5" x14ac:dyDescent="0.25">
      <c r="A1082" s="38"/>
    </row>
    <row r="1083" spans="1:1" s="20" customFormat="1" ht="13.5" x14ac:dyDescent="0.25">
      <c r="A1083" s="38"/>
    </row>
    <row r="1084" spans="1:1" s="20" customFormat="1" ht="13.5" x14ac:dyDescent="0.25">
      <c r="A1084" s="38"/>
    </row>
    <row r="1085" spans="1:1" s="20" customFormat="1" ht="13.5" x14ac:dyDescent="0.25">
      <c r="A1085" s="38"/>
    </row>
    <row r="1086" spans="1:1" s="20" customFormat="1" ht="13.5" x14ac:dyDescent="0.25">
      <c r="A1086" s="38"/>
    </row>
    <row r="1087" spans="1:1" s="20" customFormat="1" ht="13.5" x14ac:dyDescent="0.25">
      <c r="A1087" s="38"/>
    </row>
    <row r="1088" spans="1:1" s="20" customFormat="1" ht="13.5" x14ac:dyDescent="0.25">
      <c r="A1088" s="38"/>
    </row>
    <row r="1089" spans="1:1" s="20" customFormat="1" ht="13.5" x14ac:dyDescent="0.25">
      <c r="A1089" s="38"/>
    </row>
    <row r="1090" spans="1:1" s="20" customFormat="1" ht="13.5" x14ac:dyDescent="0.25">
      <c r="A1090" s="38"/>
    </row>
    <row r="1091" spans="1:1" s="20" customFormat="1" ht="13.5" x14ac:dyDescent="0.25">
      <c r="A1091" s="38"/>
    </row>
    <row r="1092" spans="1:1" s="20" customFormat="1" ht="13.5" x14ac:dyDescent="0.25">
      <c r="A1092" s="38"/>
    </row>
    <row r="1093" spans="1:1" s="20" customFormat="1" ht="13.5" x14ac:dyDescent="0.25">
      <c r="A1093" s="38"/>
    </row>
    <row r="1094" spans="1:1" s="20" customFormat="1" ht="13.5" x14ac:dyDescent="0.25">
      <c r="A1094" s="38"/>
    </row>
    <row r="1095" spans="1:1" s="20" customFormat="1" ht="13.5" x14ac:dyDescent="0.25">
      <c r="A1095" s="38"/>
    </row>
    <row r="1096" spans="1:1" s="20" customFormat="1" ht="13.5" x14ac:dyDescent="0.25">
      <c r="A1096" s="38"/>
    </row>
    <row r="1097" spans="1:1" s="20" customFormat="1" ht="13.5" x14ac:dyDescent="0.25">
      <c r="A1097" s="38"/>
    </row>
    <row r="1098" spans="1:1" s="20" customFormat="1" ht="13.5" x14ac:dyDescent="0.25">
      <c r="A1098" s="38"/>
    </row>
    <row r="1099" spans="1:1" s="20" customFormat="1" ht="13.5" x14ac:dyDescent="0.25">
      <c r="A1099" s="38"/>
    </row>
    <row r="1100" spans="1:1" s="20" customFormat="1" ht="13.5" x14ac:dyDescent="0.25">
      <c r="A1100" s="38"/>
    </row>
    <row r="1101" spans="1:1" s="20" customFormat="1" ht="13.5" x14ac:dyDescent="0.25">
      <c r="A1101" s="38"/>
    </row>
    <row r="1102" spans="1:1" s="20" customFormat="1" ht="13.5" x14ac:dyDescent="0.25">
      <c r="A1102" s="38"/>
    </row>
    <row r="1103" spans="1:1" s="20" customFormat="1" ht="13.5" x14ac:dyDescent="0.25">
      <c r="A1103" s="38"/>
    </row>
    <row r="1104" spans="1:1" s="20" customFormat="1" ht="13.5" x14ac:dyDescent="0.25">
      <c r="A1104" s="38"/>
    </row>
    <row r="1105" spans="1:1" s="20" customFormat="1" ht="13.5" x14ac:dyDescent="0.25">
      <c r="A1105" s="38"/>
    </row>
    <row r="1106" spans="1:1" s="20" customFormat="1" ht="13.5" x14ac:dyDescent="0.25">
      <c r="A1106" s="38"/>
    </row>
    <row r="1107" spans="1:1" s="20" customFormat="1" ht="13.5" x14ac:dyDescent="0.25">
      <c r="A1107" s="38"/>
    </row>
    <row r="1108" spans="1:1" s="20" customFormat="1" ht="13.5" x14ac:dyDescent="0.25">
      <c r="A1108" s="38"/>
    </row>
    <row r="1109" spans="1:1" s="20" customFormat="1" ht="13.5" x14ac:dyDescent="0.25">
      <c r="A1109" s="38"/>
    </row>
    <row r="1110" spans="1:1" s="20" customFormat="1" ht="13.5" x14ac:dyDescent="0.25">
      <c r="A1110" s="38"/>
    </row>
    <row r="1111" spans="1:1" s="20" customFormat="1" ht="13.5" x14ac:dyDescent="0.25">
      <c r="A1111" s="38"/>
    </row>
    <row r="1112" spans="1:1" s="20" customFormat="1" ht="13.5" x14ac:dyDescent="0.25">
      <c r="A1112" s="38"/>
    </row>
    <row r="1113" spans="1:1" s="20" customFormat="1" ht="13.5" x14ac:dyDescent="0.25">
      <c r="A1113" s="38"/>
    </row>
    <row r="1114" spans="1:1" s="20" customFormat="1" ht="13.5" x14ac:dyDescent="0.25">
      <c r="A1114" s="38"/>
    </row>
    <row r="1115" spans="1:1" s="20" customFormat="1" ht="13.5" x14ac:dyDescent="0.25">
      <c r="A1115" s="38"/>
    </row>
    <row r="1116" spans="1:1" s="20" customFormat="1" ht="13.5" x14ac:dyDescent="0.25">
      <c r="A1116" s="38"/>
    </row>
    <row r="1117" spans="1:1" s="20" customFormat="1" ht="13.5" x14ac:dyDescent="0.25">
      <c r="A1117" s="38"/>
    </row>
    <row r="1118" spans="1:1" s="20" customFormat="1" ht="13.5" x14ac:dyDescent="0.25">
      <c r="A1118" s="38"/>
    </row>
    <row r="1119" spans="1:1" s="20" customFormat="1" ht="13.5" x14ac:dyDescent="0.25">
      <c r="A1119" s="38"/>
    </row>
    <row r="1120" spans="1:1" s="20" customFormat="1" ht="13.5" x14ac:dyDescent="0.25">
      <c r="A1120" s="38"/>
    </row>
    <row r="1121" spans="1:1" s="20" customFormat="1" ht="13.5" x14ac:dyDescent="0.25">
      <c r="A1121" s="38"/>
    </row>
    <row r="1122" spans="1:1" s="20" customFormat="1" ht="13.5" x14ac:dyDescent="0.25">
      <c r="A1122" s="38"/>
    </row>
    <row r="1123" spans="1:1" s="20" customFormat="1" ht="13.5" x14ac:dyDescent="0.25">
      <c r="A1123" s="38"/>
    </row>
    <row r="1124" spans="1:1" s="20" customFormat="1" ht="13.5" x14ac:dyDescent="0.25">
      <c r="A1124" s="38"/>
    </row>
    <row r="1125" spans="1:1" s="20" customFormat="1" ht="13.5" x14ac:dyDescent="0.25">
      <c r="A1125" s="38"/>
    </row>
    <row r="1126" spans="1:1" s="20" customFormat="1" ht="13.5" x14ac:dyDescent="0.25">
      <c r="A1126" s="38"/>
    </row>
    <row r="1127" spans="1:1" s="20" customFormat="1" ht="13.5" x14ac:dyDescent="0.25">
      <c r="A1127" s="38"/>
    </row>
    <row r="1128" spans="1:1" s="20" customFormat="1" ht="13.5" x14ac:dyDescent="0.25">
      <c r="A1128" s="38"/>
    </row>
    <row r="1129" spans="1:1" s="20" customFormat="1" ht="13.5" x14ac:dyDescent="0.25">
      <c r="A1129" s="38"/>
    </row>
    <row r="1130" spans="1:1" s="20" customFormat="1" ht="13.5" x14ac:dyDescent="0.25">
      <c r="A1130" s="38"/>
    </row>
    <row r="1131" spans="1:1" s="20" customFormat="1" ht="13.5" x14ac:dyDescent="0.25">
      <c r="A1131" s="38"/>
    </row>
    <row r="1132" spans="1:1" s="20" customFormat="1" ht="13.5" x14ac:dyDescent="0.25">
      <c r="A1132" s="38"/>
    </row>
    <row r="1133" spans="1:1" s="20" customFormat="1" ht="13.5" x14ac:dyDescent="0.25">
      <c r="A1133" s="38"/>
    </row>
    <row r="1134" spans="1:1" s="20" customFormat="1" ht="13.5" x14ac:dyDescent="0.25">
      <c r="A1134" s="38"/>
    </row>
    <row r="1135" spans="1:1" s="20" customFormat="1" ht="13.5" x14ac:dyDescent="0.25">
      <c r="A1135" s="38"/>
    </row>
    <row r="1136" spans="1:1" s="20" customFormat="1" ht="13.5" x14ac:dyDescent="0.25">
      <c r="A1136" s="38"/>
    </row>
    <row r="1137" spans="1:1" s="20" customFormat="1" ht="13.5" x14ac:dyDescent="0.25">
      <c r="A1137" s="38"/>
    </row>
    <row r="1138" spans="1:1" s="20" customFormat="1" ht="13.5" x14ac:dyDescent="0.25">
      <c r="A1138" s="38"/>
    </row>
    <row r="1139" spans="1:1" s="20" customFormat="1" ht="13.5" x14ac:dyDescent="0.25">
      <c r="A1139" s="38"/>
    </row>
    <row r="1140" spans="1:1" s="20" customFormat="1" ht="13.5" x14ac:dyDescent="0.25">
      <c r="A1140" s="38"/>
    </row>
    <row r="1141" spans="1:1" s="20" customFormat="1" ht="13.5" x14ac:dyDescent="0.25">
      <c r="A1141" s="38"/>
    </row>
    <row r="1142" spans="1:1" s="20" customFormat="1" ht="13.5" x14ac:dyDescent="0.25">
      <c r="A1142" s="38"/>
    </row>
    <row r="1143" spans="1:1" s="20" customFormat="1" ht="13.5" x14ac:dyDescent="0.25">
      <c r="A1143" s="38"/>
    </row>
    <row r="1144" spans="1:1" s="20" customFormat="1" ht="13.5" x14ac:dyDescent="0.25">
      <c r="A1144" s="38"/>
    </row>
    <row r="1145" spans="1:1" s="20" customFormat="1" ht="13.5" x14ac:dyDescent="0.25">
      <c r="A1145" s="38"/>
    </row>
    <row r="1146" spans="1:1" s="20" customFormat="1" ht="13.5" x14ac:dyDescent="0.25">
      <c r="A1146" s="38"/>
    </row>
    <row r="1147" spans="1:1" s="20" customFormat="1" ht="13.5" x14ac:dyDescent="0.25">
      <c r="A1147" s="38"/>
    </row>
    <row r="1148" spans="1:1" s="20" customFormat="1" ht="13.5" x14ac:dyDescent="0.25">
      <c r="A1148" s="38"/>
    </row>
    <row r="1149" spans="1:1" s="20" customFormat="1" ht="13.5" x14ac:dyDescent="0.25">
      <c r="A1149" s="38"/>
    </row>
    <row r="1150" spans="1:1" s="20" customFormat="1" ht="13.5" x14ac:dyDescent="0.25">
      <c r="A1150" s="38"/>
    </row>
    <row r="1151" spans="1:1" s="20" customFormat="1" ht="13.5" x14ac:dyDescent="0.25">
      <c r="A1151" s="38"/>
    </row>
    <row r="1152" spans="1:1" s="20" customFormat="1" ht="13.5" x14ac:dyDescent="0.25">
      <c r="A1152" s="38"/>
    </row>
    <row r="1153" spans="1:1" s="20" customFormat="1" ht="13.5" x14ac:dyDescent="0.25">
      <c r="A1153" s="38"/>
    </row>
    <row r="1154" spans="1:1" s="20" customFormat="1" ht="13.5" x14ac:dyDescent="0.25">
      <c r="A1154" s="38"/>
    </row>
    <row r="1155" spans="1:1" s="20" customFormat="1" ht="13.5" x14ac:dyDescent="0.25">
      <c r="A1155" s="38"/>
    </row>
    <row r="1156" spans="1:1" s="20" customFormat="1" ht="13.5" x14ac:dyDescent="0.25">
      <c r="A1156" s="38"/>
    </row>
    <row r="1157" spans="1:1" s="20" customFormat="1" ht="13.5" x14ac:dyDescent="0.25">
      <c r="A1157" s="38"/>
    </row>
    <row r="1158" spans="1:1" s="20" customFormat="1" ht="13.5" x14ac:dyDescent="0.25">
      <c r="A1158" s="38"/>
    </row>
    <row r="1159" spans="1:1" s="20" customFormat="1" ht="13.5" x14ac:dyDescent="0.25">
      <c r="A1159" s="38"/>
    </row>
    <row r="1160" spans="1:1" s="20" customFormat="1" ht="13.5" x14ac:dyDescent="0.25">
      <c r="A1160" s="38"/>
    </row>
    <row r="1161" spans="1:1" s="20" customFormat="1" ht="13.5" x14ac:dyDescent="0.25">
      <c r="A1161" s="38"/>
    </row>
    <row r="1162" spans="1:1" s="20" customFormat="1" ht="13.5" x14ac:dyDescent="0.25">
      <c r="A1162" s="38"/>
    </row>
    <row r="1163" spans="1:1" s="20" customFormat="1" ht="13.5" x14ac:dyDescent="0.25">
      <c r="A1163" s="38"/>
    </row>
    <row r="1164" spans="1:1" s="20" customFormat="1" ht="13.5" x14ac:dyDescent="0.25">
      <c r="A1164" s="38"/>
    </row>
    <row r="1165" spans="1:1" s="20" customFormat="1" ht="13.5" x14ac:dyDescent="0.25">
      <c r="A1165" s="38"/>
    </row>
    <row r="1166" spans="1:1" s="20" customFormat="1" ht="13.5" x14ac:dyDescent="0.25">
      <c r="A1166" s="38"/>
    </row>
    <row r="1167" spans="1:1" s="20" customFormat="1" ht="13.5" x14ac:dyDescent="0.25">
      <c r="A1167" s="38"/>
    </row>
    <row r="1168" spans="1:1" s="20" customFormat="1" ht="13.5" x14ac:dyDescent="0.25">
      <c r="A1168" s="38"/>
    </row>
    <row r="1169" spans="1:1" s="20" customFormat="1" ht="13.5" x14ac:dyDescent="0.25">
      <c r="A1169" s="38"/>
    </row>
    <row r="1170" spans="1:1" s="20" customFormat="1" ht="13.5" x14ac:dyDescent="0.25">
      <c r="A1170" s="38"/>
    </row>
    <row r="1171" spans="1:1" s="20" customFormat="1" ht="13.5" x14ac:dyDescent="0.25">
      <c r="A1171" s="38"/>
    </row>
    <row r="1172" spans="1:1" s="20" customFormat="1" ht="13.5" x14ac:dyDescent="0.25">
      <c r="A1172" s="38"/>
    </row>
    <row r="1173" spans="1:1" s="20" customFormat="1" ht="13.5" x14ac:dyDescent="0.25">
      <c r="A1173" s="38"/>
    </row>
    <row r="1174" spans="1:1" s="20" customFormat="1" ht="13.5" x14ac:dyDescent="0.25">
      <c r="A1174" s="38"/>
    </row>
    <row r="1175" spans="1:1" s="20" customFormat="1" ht="13.5" x14ac:dyDescent="0.25">
      <c r="A1175" s="38"/>
    </row>
    <row r="1176" spans="1:1" s="20" customFormat="1" ht="13.5" x14ac:dyDescent="0.25">
      <c r="A1176" s="38"/>
    </row>
    <row r="1177" spans="1:1" s="20" customFormat="1" ht="13.5" x14ac:dyDescent="0.25">
      <c r="A1177" s="38"/>
    </row>
    <row r="1178" spans="1:1" s="20" customFormat="1" ht="13.5" x14ac:dyDescent="0.25">
      <c r="A1178" s="38"/>
    </row>
    <row r="1179" spans="1:1" s="20" customFormat="1" ht="13.5" x14ac:dyDescent="0.25">
      <c r="A1179" s="38"/>
    </row>
    <row r="1180" spans="1:1" s="20" customFormat="1" ht="13.5" x14ac:dyDescent="0.25">
      <c r="A1180" s="38"/>
    </row>
    <row r="1181" spans="1:1" s="20" customFormat="1" ht="13.5" x14ac:dyDescent="0.25">
      <c r="A1181" s="38"/>
    </row>
    <row r="1182" spans="1:1" s="20" customFormat="1" ht="13.5" x14ac:dyDescent="0.25">
      <c r="A1182" s="38"/>
    </row>
    <row r="1183" spans="1:1" s="20" customFormat="1" ht="13.5" x14ac:dyDescent="0.25">
      <c r="A1183" s="38"/>
    </row>
    <row r="1184" spans="1:1" s="20" customFormat="1" ht="13.5" x14ac:dyDescent="0.25">
      <c r="A1184" s="38"/>
    </row>
    <row r="1185" spans="1:1" s="20" customFormat="1" ht="13.5" x14ac:dyDescent="0.25">
      <c r="A1185" s="38"/>
    </row>
    <row r="1186" spans="1:1" s="20" customFormat="1" ht="13.5" x14ac:dyDescent="0.25">
      <c r="A1186" s="38"/>
    </row>
    <row r="1187" spans="1:1" s="20" customFormat="1" ht="13.5" x14ac:dyDescent="0.25">
      <c r="A1187" s="38"/>
    </row>
    <row r="1188" spans="1:1" s="20" customFormat="1" ht="13.5" x14ac:dyDescent="0.25">
      <c r="A1188" s="38"/>
    </row>
    <row r="1189" spans="1:1" s="20" customFormat="1" ht="13.5" x14ac:dyDescent="0.25">
      <c r="A1189" s="38"/>
    </row>
    <row r="1190" spans="1:1" s="20" customFormat="1" ht="13.5" x14ac:dyDescent="0.25">
      <c r="A1190" s="38"/>
    </row>
    <row r="1191" spans="1:1" s="20" customFormat="1" ht="13.5" x14ac:dyDescent="0.25">
      <c r="A1191" s="38"/>
    </row>
    <row r="1192" spans="1:1" s="20" customFormat="1" ht="13.5" x14ac:dyDescent="0.25">
      <c r="A1192" s="38"/>
    </row>
    <row r="1193" spans="1:1" s="20" customFormat="1" ht="13.5" x14ac:dyDescent="0.25">
      <c r="A1193" s="38"/>
    </row>
    <row r="1194" spans="1:1" s="20" customFormat="1" ht="13.5" x14ac:dyDescent="0.25">
      <c r="A1194" s="38"/>
    </row>
    <row r="1195" spans="1:1" s="20" customFormat="1" ht="13.5" x14ac:dyDescent="0.25">
      <c r="A1195" s="38"/>
    </row>
    <row r="1196" spans="1:1" s="20" customFormat="1" ht="13.5" x14ac:dyDescent="0.25">
      <c r="A1196" s="38"/>
    </row>
    <row r="1197" spans="1:1" s="20" customFormat="1" ht="13.5" x14ac:dyDescent="0.25">
      <c r="A1197" s="38"/>
    </row>
    <row r="1198" spans="1:1" s="20" customFormat="1" ht="13.5" x14ac:dyDescent="0.25">
      <c r="A1198" s="38"/>
    </row>
    <row r="1199" spans="1:1" s="20" customFormat="1" ht="13.5" x14ac:dyDescent="0.25">
      <c r="A1199" s="38"/>
    </row>
    <row r="1200" spans="1:1" s="20" customFormat="1" ht="13.5" x14ac:dyDescent="0.25">
      <c r="A1200" s="38"/>
    </row>
    <row r="1201" spans="1:1" s="20" customFormat="1" ht="13.5" x14ac:dyDescent="0.25">
      <c r="A1201" s="38"/>
    </row>
    <row r="1202" spans="1:1" s="20" customFormat="1" ht="13.5" x14ac:dyDescent="0.25">
      <c r="A1202" s="38"/>
    </row>
    <row r="1203" spans="1:1" s="20" customFormat="1" ht="13.5" x14ac:dyDescent="0.25">
      <c r="A1203" s="38"/>
    </row>
    <row r="1204" spans="1:1" s="20" customFormat="1" ht="13.5" x14ac:dyDescent="0.25">
      <c r="A1204" s="38"/>
    </row>
    <row r="1205" spans="1:1" s="20" customFormat="1" ht="13.5" x14ac:dyDescent="0.25">
      <c r="A1205" s="38"/>
    </row>
    <row r="1206" spans="1:1" s="20" customFormat="1" ht="13.5" x14ac:dyDescent="0.25">
      <c r="A1206" s="38"/>
    </row>
    <row r="1207" spans="1:1" s="20" customFormat="1" ht="13.5" x14ac:dyDescent="0.25">
      <c r="A1207" s="38"/>
    </row>
    <row r="1208" spans="1:1" s="20" customFormat="1" ht="13.5" x14ac:dyDescent="0.25">
      <c r="A1208" s="38"/>
    </row>
    <row r="1209" spans="1:1" s="20" customFormat="1" ht="13.5" x14ac:dyDescent="0.25">
      <c r="A1209" s="38"/>
    </row>
    <row r="1210" spans="1:1" s="20" customFormat="1" ht="13.5" x14ac:dyDescent="0.25">
      <c r="A1210" s="38"/>
    </row>
    <row r="1211" spans="1:1" s="20" customFormat="1" ht="13.5" x14ac:dyDescent="0.25">
      <c r="A1211" s="38"/>
    </row>
    <row r="1212" spans="1:1" s="20" customFormat="1" ht="13.5" x14ac:dyDescent="0.25">
      <c r="A1212" s="38"/>
    </row>
    <row r="1213" spans="1:1" s="20" customFormat="1" ht="13.5" x14ac:dyDescent="0.25">
      <c r="A1213" s="38"/>
    </row>
    <row r="1214" spans="1:1" s="20" customFormat="1" ht="13.5" x14ac:dyDescent="0.25">
      <c r="A1214" s="38"/>
    </row>
    <row r="1215" spans="1:1" s="20" customFormat="1" ht="13.5" x14ac:dyDescent="0.25">
      <c r="A1215" s="38"/>
    </row>
    <row r="1216" spans="1:1" s="20" customFormat="1" ht="13.5" x14ac:dyDescent="0.25">
      <c r="A1216" s="38"/>
    </row>
    <row r="1217" spans="1:1" s="20" customFormat="1" ht="13.5" x14ac:dyDescent="0.25">
      <c r="A1217" s="38"/>
    </row>
    <row r="1218" spans="1:1" s="20" customFormat="1" ht="13.5" x14ac:dyDescent="0.25">
      <c r="A1218" s="38"/>
    </row>
    <row r="1219" spans="1:1" s="20" customFormat="1" ht="13.5" x14ac:dyDescent="0.25">
      <c r="A1219" s="38"/>
    </row>
    <row r="1220" spans="1:1" s="20" customFormat="1" ht="13.5" x14ac:dyDescent="0.25">
      <c r="A1220" s="38"/>
    </row>
    <row r="1221" spans="1:1" s="20" customFormat="1" ht="13.5" x14ac:dyDescent="0.25">
      <c r="A1221" s="38"/>
    </row>
    <row r="1222" spans="1:1" s="20" customFormat="1" ht="13.5" x14ac:dyDescent="0.25">
      <c r="A1222" s="38"/>
    </row>
    <row r="1223" spans="1:1" s="20" customFormat="1" ht="13.5" x14ac:dyDescent="0.25">
      <c r="A1223" s="38"/>
    </row>
    <row r="1224" spans="1:1" s="20" customFormat="1" ht="13.5" x14ac:dyDescent="0.25">
      <c r="A1224" s="38"/>
    </row>
    <row r="1225" spans="1:1" s="20" customFormat="1" ht="13.5" x14ac:dyDescent="0.25">
      <c r="A1225" s="38"/>
    </row>
    <row r="1226" spans="1:1" s="20" customFormat="1" ht="13.5" x14ac:dyDescent="0.25">
      <c r="A1226" s="38"/>
    </row>
    <row r="1227" spans="1:1" s="20" customFormat="1" ht="13.5" x14ac:dyDescent="0.25">
      <c r="A1227" s="38"/>
    </row>
    <row r="1228" spans="1:1" s="20" customFormat="1" ht="13.5" x14ac:dyDescent="0.25">
      <c r="A1228" s="38"/>
    </row>
    <row r="1229" spans="1:1" s="20" customFormat="1" ht="13.5" x14ac:dyDescent="0.25">
      <c r="A1229" s="38"/>
    </row>
    <row r="1230" spans="1:1" s="20" customFormat="1" ht="13.5" x14ac:dyDescent="0.25">
      <c r="A1230" s="38"/>
    </row>
    <row r="1231" spans="1:1" s="20" customFormat="1" ht="13.5" x14ac:dyDescent="0.25">
      <c r="A1231" s="38"/>
    </row>
    <row r="1232" spans="1:1" s="20" customFormat="1" ht="13.5" x14ac:dyDescent="0.25">
      <c r="A1232" s="38"/>
    </row>
    <row r="1233" spans="1:1" s="20" customFormat="1" ht="13.5" x14ac:dyDescent="0.25">
      <c r="A1233" s="38"/>
    </row>
    <row r="1234" spans="1:1" s="20" customFormat="1" ht="13.5" x14ac:dyDescent="0.25">
      <c r="A1234" s="38"/>
    </row>
    <row r="1235" spans="1:1" s="20" customFormat="1" ht="13.5" x14ac:dyDescent="0.25">
      <c r="A1235" s="38"/>
    </row>
    <row r="1236" spans="1:1" s="20" customFormat="1" ht="13.5" x14ac:dyDescent="0.25">
      <c r="A1236" s="38"/>
    </row>
    <row r="1237" spans="1:1" s="20" customFormat="1" ht="13.5" x14ac:dyDescent="0.25">
      <c r="A1237" s="38"/>
    </row>
    <row r="1238" spans="1:1" s="20" customFormat="1" ht="13.5" x14ac:dyDescent="0.25">
      <c r="A1238" s="38"/>
    </row>
    <row r="1239" spans="1:1" s="20" customFormat="1" ht="13.5" x14ac:dyDescent="0.25">
      <c r="A1239" s="38"/>
    </row>
    <row r="1240" spans="1:1" s="20" customFormat="1" ht="13.5" x14ac:dyDescent="0.25">
      <c r="A1240" s="38"/>
    </row>
    <row r="1241" spans="1:1" s="20" customFormat="1" ht="13.5" x14ac:dyDescent="0.25">
      <c r="A1241" s="38"/>
    </row>
    <row r="1242" spans="1:1" s="20" customFormat="1" ht="13.5" x14ac:dyDescent="0.25">
      <c r="A1242" s="38"/>
    </row>
    <row r="1243" spans="1:1" s="20" customFormat="1" ht="13.5" x14ac:dyDescent="0.25">
      <c r="A1243" s="38"/>
    </row>
    <row r="1244" spans="1:1" s="20" customFormat="1" ht="13.5" x14ac:dyDescent="0.25">
      <c r="A1244" s="38"/>
    </row>
    <row r="1245" spans="1:1" s="20" customFormat="1" ht="13.5" x14ac:dyDescent="0.25">
      <c r="A1245" s="38"/>
    </row>
    <row r="1246" spans="1:1" s="20" customFormat="1" ht="13.5" x14ac:dyDescent="0.25">
      <c r="A1246" s="38"/>
    </row>
    <row r="1247" spans="1:1" s="20" customFormat="1" ht="13.5" x14ac:dyDescent="0.25">
      <c r="A1247" s="38"/>
    </row>
    <row r="1248" spans="1:1" s="20" customFormat="1" ht="13.5" x14ac:dyDescent="0.25">
      <c r="A1248" s="38"/>
    </row>
    <row r="1249" spans="1:1" s="20" customFormat="1" ht="13.5" x14ac:dyDescent="0.25">
      <c r="A1249" s="38"/>
    </row>
    <row r="1250" spans="1:1" s="20" customFormat="1" ht="13.5" x14ac:dyDescent="0.25">
      <c r="A1250" s="38"/>
    </row>
    <row r="1251" spans="1:1" s="20" customFormat="1" ht="13.5" x14ac:dyDescent="0.25">
      <c r="A1251" s="38"/>
    </row>
    <row r="1252" spans="1:1" s="20" customFormat="1" ht="13.5" x14ac:dyDescent="0.25">
      <c r="A1252" s="38"/>
    </row>
    <row r="1253" spans="1:1" s="20" customFormat="1" ht="13.5" x14ac:dyDescent="0.25">
      <c r="A1253" s="38"/>
    </row>
    <row r="1254" spans="1:1" s="20" customFormat="1" ht="13.5" x14ac:dyDescent="0.25">
      <c r="A1254" s="38"/>
    </row>
    <row r="1255" spans="1:1" s="20" customFormat="1" ht="13.5" x14ac:dyDescent="0.25">
      <c r="A1255" s="38"/>
    </row>
    <row r="1256" spans="1:1" s="20" customFormat="1" ht="13.5" x14ac:dyDescent="0.25">
      <c r="A1256" s="38"/>
    </row>
    <row r="1257" spans="1:1" s="20" customFormat="1" ht="13.5" x14ac:dyDescent="0.25">
      <c r="A1257" s="38"/>
    </row>
    <row r="1258" spans="1:1" s="20" customFormat="1" ht="13.5" x14ac:dyDescent="0.25">
      <c r="A1258" s="38"/>
    </row>
    <row r="1259" spans="1:1" s="20" customFormat="1" ht="13.5" x14ac:dyDescent="0.25">
      <c r="A1259" s="38"/>
    </row>
    <row r="1260" spans="1:1" s="20" customFormat="1" ht="13.5" x14ac:dyDescent="0.25">
      <c r="A1260" s="38"/>
    </row>
    <row r="1261" spans="1:1" s="20" customFormat="1" ht="13.5" x14ac:dyDescent="0.25">
      <c r="A1261" s="38"/>
    </row>
    <row r="1262" spans="1:1" s="20" customFormat="1" ht="13.5" x14ac:dyDescent="0.25">
      <c r="A1262" s="38"/>
    </row>
    <row r="1263" spans="1:1" s="20" customFormat="1" ht="13.5" x14ac:dyDescent="0.25">
      <c r="A1263" s="38"/>
    </row>
    <row r="1264" spans="1:1" s="20" customFormat="1" ht="13.5" x14ac:dyDescent="0.25">
      <c r="A1264" s="38"/>
    </row>
    <row r="1265" spans="1:1" s="20" customFormat="1" ht="13.5" x14ac:dyDescent="0.25">
      <c r="A1265" s="38"/>
    </row>
    <row r="1266" spans="1:1" s="20" customFormat="1" ht="13.5" x14ac:dyDescent="0.25">
      <c r="A1266" s="38"/>
    </row>
    <row r="1267" spans="1:1" s="20" customFormat="1" ht="13.5" x14ac:dyDescent="0.25">
      <c r="A1267" s="38"/>
    </row>
    <row r="1268" spans="1:1" s="20" customFormat="1" ht="13.5" x14ac:dyDescent="0.25">
      <c r="A1268" s="38"/>
    </row>
    <row r="1269" spans="1:1" s="20" customFormat="1" ht="13.5" x14ac:dyDescent="0.25">
      <c r="A1269" s="38"/>
    </row>
    <row r="1270" spans="1:1" s="20" customFormat="1" ht="13.5" x14ac:dyDescent="0.25">
      <c r="A1270" s="38"/>
    </row>
    <row r="1271" spans="1:1" s="20" customFormat="1" ht="13.5" x14ac:dyDescent="0.25">
      <c r="A1271" s="38"/>
    </row>
    <row r="1272" spans="1:1" s="20" customFormat="1" ht="13.5" x14ac:dyDescent="0.25">
      <c r="A1272" s="38"/>
    </row>
    <row r="1273" spans="1:1" s="20" customFormat="1" ht="13.5" x14ac:dyDescent="0.25">
      <c r="A1273" s="38"/>
    </row>
    <row r="1274" spans="1:1" s="20" customFormat="1" ht="13.5" x14ac:dyDescent="0.25">
      <c r="A1274" s="38"/>
    </row>
    <row r="1275" spans="1:1" s="20" customFormat="1" ht="13.5" x14ac:dyDescent="0.25">
      <c r="A1275" s="38"/>
    </row>
    <row r="1276" spans="1:1" s="20" customFormat="1" ht="13.5" x14ac:dyDescent="0.25">
      <c r="A1276" s="38"/>
    </row>
    <row r="1277" spans="1:1" s="20" customFormat="1" ht="13.5" x14ac:dyDescent="0.25">
      <c r="A1277" s="38"/>
    </row>
    <row r="1278" spans="1:1" s="20" customFormat="1" ht="13.5" x14ac:dyDescent="0.25">
      <c r="A1278" s="38"/>
    </row>
    <row r="1279" spans="1:1" s="20" customFormat="1" ht="13.5" x14ac:dyDescent="0.25">
      <c r="A1279" s="38"/>
    </row>
    <row r="1280" spans="1:1" s="20" customFormat="1" ht="13.5" x14ac:dyDescent="0.25">
      <c r="A1280" s="38"/>
    </row>
    <row r="1281" spans="1:1" s="20" customFormat="1" ht="13.5" x14ac:dyDescent="0.25">
      <c r="A1281" s="38"/>
    </row>
    <row r="1282" spans="1:1" s="20" customFormat="1" ht="13.5" x14ac:dyDescent="0.25">
      <c r="A1282" s="38"/>
    </row>
    <row r="1283" spans="1:1" s="20" customFormat="1" ht="13.5" x14ac:dyDescent="0.25">
      <c r="A1283" s="38"/>
    </row>
    <row r="1284" spans="1:1" s="20" customFormat="1" ht="13.5" x14ac:dyDescent="0.25">
      <c r="A1284" s="38"/>
    </row>
    <row r="1285" spans="1:1" s="20" customFormat="1" ht="13.5" x14ac:dyDescent="0.25">
      <c r="A1285" s="38"/>
    </row>
    <row r="1286" spans="1:1" s="20" customFormat="1" ht="13.5" x14ac:dyDescent="0.25">
      <c r="A1286" s="38"/>
    </row>
    <row r="1287" spans="1:1" s="20" customFormat="1" ht="13.5" x14ac:dyDescent="0.25">
      <c r="A1287" s="38"/>
    </row>
    <row r="1288" spans="1:1" s="20" customFormat="1" ht="13.5" x14ac:dyDescent="0.25">
      <c r="A1288" s="38"/>
    </row>
    <row r="1289" spans="1:1" s="20" customFormat="1" ht="13.5" x14ac:dyDescent="0.25">
      <c r="A1289" s="38"/>
    </row>
    <row r="1290" spans="1:1" s="20" customFormat="1" ht="13.5" x14ac:dyDescent="0.25">
      <c r="A1290" s="38"/>
    </row>
    <row r="1291" spans="1:1" s="20" customFormat="1" ht="13.5" x14ac:dyDescent="0.25">
      <c r="A1291" s="38"/>
    </row>
    <row r="1292" spans="1:1" s="20" customFormat="1" ht="13.5" x14ac:dyDescent="0.25">
      <c r="A1292" s="38"/>
    </row>
    <row r="1293" spans="1:1" s="20" customFormat="1" ht="13.5" x14ac:dyDescent="0.25">
      <c r="A1293" s="38"/>
    </row>
    <row r="1294" spans="1:1" s="20" customFormat="1" ht="13.5" x14ac:dyDescent="0.25">
      <c r="A1294" s="38"/>
    </row>
    <row r="1295" spans="1:1" s="20" customFormat="1" ht="13.5" x14ac:dyDescent="0.25">
      <c r="A1295" s="38"/>
    </row>
    <row r="1296" spans="1:1" s="20" customFormat="1" ht="13.5" x14ac:dyDescent="0.25">
      <c r="A1296" s="38"/>
    </row>
    <row r="1297" spans="1:1" s="20" customFormat="1" ht="13.5" x14ac:dyDescent="0.25">
      <c r="A1297" s="38"/>
    </row>
    <row r="1298" spans="1:1" s="20" customFormat="1" ht="13.5" x14ac:dyDescent="0.25">
      <c r="A1298" s="38"/>
    </row>
    <row r="1299" spans="1:1" s="20" customFormat="1" ht="13.5" x14ac:dyDescent="0.25">
      <c r="A1299" s="38"/>
    </row>
    <row r="1300" spans="1:1" s="20" customFormat="1" ht="13.5" x14ac:dyDescent="0.25">
      <c r="A1300" s="38"/>
    </row>
    <row r="1301" spans="1:1" s="20" customFormat="1" ht="13.5" x14ac:dyDescent="0.25">
      <c r="A1301" s="38"/>
    </row>
    <row r="1302" spans="1:1" s="20" customFormat="1" ht="13.5" x14ac:dyDescent="0.25">
      <c r="A1302" s="38"/>
    </row>
    <row r="1303" spans="1:1" s="20" customFormat="1" ht="13.5" x14ac:dyDescent="0.25">
      <c r="A1303" s="38"/>
    </row>
    <row r="1304" spans="1:1" s="20" customFormat="1" ht="13.5" x14ac:dyDescent="0.25">
      <c r="A1304" s="38"/>
    </row>
    <row r="1305" spans="1:1" s="20" customFormat="1" ht="13.5" x14ac:dyDescent="0.25">
      <c r="A1305" s="38"/>
    </row>
    <row r="1306" spans="1:1" s="20" customFormat="1" ht="13.5" x14ac:dyDescent="0.25">
      <c r="A1306" s="38"/>
    </row>
    <row r="1307" spans="1:1" s="20" customFormat="1" ht="13.5" x14ac:dyDescent="0.25">
      <c r="A1307" s="38"/>
    </row>
    <row r="1308" spans="1:1" s="20" customFormat="1" ht="13.5" x14ac:dyDescent="0.25">
      <c r="A1308" s="38"/>
    </row>
    <row r="1309" spans="1:1" s="20" customFormat="1" ht="13.5" x14ac:dyDescent="0.25">
      <c r="A1309" s="38"/>
    </row>
    <row r="1310" spans="1:1" s="20" customFormat="1" ht="13.5" x14ac:dyDescent="0.25">
      <c r="A1310" s="38"/>
    </row>
    <row r="1311" spans="1:1" s="20" customFormat="1" ht="13.5" x14ac:dyDescent="0.25">
      <c r="A1311" s="38"/>
    </row>
    <row r="1312" spans="1:1" s="20" customFormat="1" ht="13.5" x14ac:dyDescent="0.25">
      <c r="A1312" s="38"/>
    </row>
    <row r="1313" spans="1:1" s="20" customFormat="1" ht="13.5" x14ac:dyDescent="0.25">
      <c r="A1313" s="38"/>
    </row>
    <row r="1314" spans="1:1" s="20" customFormat="1" ht="13.5" x14ac:dyDescent="0.25">
      <c r="A1314" s="38"/>
    </row>
    <row r="1315" spans="1:1" s="20" customFormat="1" ht="13.5" x14ac:dyDescent="0.25">
      <c r="A1315" s="38"/>
    </row>
    <row r="1316" spans="1:1" s="20" customFormat="1" ht="13.5" x14ac:dyDescent="0.25">
      <c r="A1316" s="38"/>
    </row>
    <row r="1317" spans="1:1" s="20" customFormat="1" ht="13.5" x14ac:dyDescent="0.25">
      <c r="A1317" s="38"/>
    </row>
    <row r="1318" spans="1:1" s="20" customFormat="1" ht="13.5" x14ac:dyDescent="0.25">
      <c r="A1318" s="38"/>
    </row>
    <row r="1319" spans="1:1" s="20" customFormat="1" ht="13.5" x14ac:dyDescent="0.25">
      <c r="A1319" s="38"/>
    </row>
    <row r="1320" spans="1:1" s="20" customFormat="1" ht="13.5" x14ac:dyDescent="0.25">
      <c r="A1320" s="38"/>
    </row>
    <row r="1321" spans="1:1" s="20" customFormat="1" ht="13.5" x14ac:dyDescent="0.25">
      <c r="A1321" s="38"/>
    </row>
    <row r="1322" spans="1:1" s="20" customFormat="1" ht="13.5" x14ac:dyDescent="0.25">
      <c r="A1322" s="38"/>
    </row>
    <row r="1323" spans="1:1" s="20" customFormat="1" ht="13.5" x14ac:dyDescent="0.25">
      <c r="A1323" s="38"/>
    </row>
    <row r="1324" spans="1:1" s="20" customFormat="1" ht="13.5" x14ac:dyDescent="0.25">
      <c r="A1324" s="38"/>
    </row>
    <row r="1325" spans="1:1" s="20" customFormat="1" ht="13.5" x14ac:dyDescent="0.25">
      <c r="A1325" s="38"/>
    </row>
    <row r="1326" spans="1:1" s="20" customFormat="1" ht="13.5" x14ac:dyDescent="0.25">
      <c r="A1326" s="38"/>
    </row>
    <row r="1327" spans="1:1" s="20" customFormat="1" ht="13.5" x14ac:dyDescent="0.25">
      <c r="A1327" s="38"/>
    </row>
    <row r="1328" spans="1:1" s="20" customFormat="1" ht="13.5" x14ac:dyDescent="0.25">
      <c r="A1328" s="38"/>
    </row>
    <row r="1329" spans="1:1" s="20" customFormat="1" ht="13.5" x14ac:dyDescent="0.25">
      <c r="A1329" s="38"/>
    </row>
    <row r="1330" spans="1:1" s="20" customFormat="1" ht="13.5" x14ac:dyDescent="0.25">
      <c r="A1330" s="38"/>
    </row>
    <row r="1331" spans="1:1" s="20" customFormat="1" ht="13.5" x14ac:dyDescent="0.25">
      <c r="A1331" s="38"/>
    </row>
    <row r="1332" spans="1:1" s="20" customFormat="1" ht="13.5" x14ac:dyDescent="0.25">
      <c r="A1332" s="38"/>
    </row>
    <row r="1333" spans="1:1" s="20" customFormat="1" ht="13.5" x14ac:dyDescent="0.25">
      <c r="A1333" s="38"/>
    </row>
    <row r="1334" spans="1:1" s="20" customFormat="1" ht="13.5" x14ac:dyDescent="0.25">
      <c r="A1334" s="38"/>
    </row>
    <row r="1335" spans="1:1" s="20" customFormat="1" ht="13.5" x14ac:dyDescent="0.25">
      <c r="A1335" s="38"/>
    </row>
    <row r="1336" spans="1:1" s="20" customFormat="1" ht="13.5" x14ac:dyDescent="0.25">
      <c r="A1336" s="38"/>
    </row>
    <row r="1337" spans="1:1" s="20" customFormat="1" ht="13.5" x14ac:dyDescent="0.25">
      <c r="A1337" s="38"/>
    </row>
    <row r="1338" spans="1:1" s="20" customFormat="1" ht="13.5" x14ac:dyDescent="0.25">
      <c r="A1338" s="38"/>
    </row>
    <row r="1339" spans="1:1" s="20" customFormat="1" ht="13.5" x14ac:dyDescent="0.25">
      <c r="A1339" s="38"/>
    </row>
    <row r="1340" spans="1:1" s="20" customFormat="1" ht="13.5" x14ac:dyDescent="0.25">
      <c r="A1340" s="38"/>
    </row>
    <row r="1341" spans="1:1" s="20" customFormat="1" ht="13.5" x14ac:dyDescent="0.25">
      <c r="A1341" s="38"/>
    </row>
    <row r="1342" spans="1:1" s="20" customFormat="1" ht="13.5" x14ac:dyDescent="0.25">
      <c r="A1342" s="38"/>
    </row>
    <row r="1343" spans="1:1" s="20" customFormat="1" ht="13.5" x14ac:dyDescent="0.25">
      <c r="A1343" s="38"/>
    </row>
    <row r="1344" spans="1:1" s="20" customFormat="1" ht="13.5" x14ac:dyDescent="0.25">
      <c r="A1344" s="38"/>
    </row>
    <row r="1345" spans="1:1" s="20" customFormat="1" ht="13.5" x14ac:dyDescent="0.25">
      <c r="A1345" s="38"/>
    </row>
    <row r="1346" spans="1:1" s="20" customFormat="1" ht="13.5" x14ac:dyDescent="0.25">
      <c r="A1346" s="38"/>
    </row>
    <row r="1347" spans="1:1" s="20" customFormat="1" ht="13.5" x14ac:dyDescent="0.25">
      <c r="A1347" s="38"/>
    </row>
    <row r="1348" spans="1:1" s="20" customFormat="1" ht="13.5" x14ac:dyDescent="0.25">
      <c r="A1348" s="38"/>
    </row>
    <row r="1349" spans="1:1" s="20" customFormat="1" ht="13.5" x14ac:dyDescent="0.25">
      <c r="A1349" s="38"/>
    </row>
    <row r="1350" spans="1:1" s="20" customFormat="1" ht="13.5" x14ac:dyDescent="0.25">
      <c r="A1350" s="38"/>
    </row>
    <row r="1351" spans="1:1" s="20" customFormat="1" ht="13.5" x14ac:dyDescent="0.25">
      <c r="A1351" s="38"/>
    </row>
    <row r="1352" spans="1:1" s="20" customFormat="1" ht="13.5" x14ac:dyDescent="0.25">
      <c r="A1352" s="38"/>
    </row>
    <row r="1353" spans="1:1" s="20" customFormat="1" ht="13.5" x14ac:dyDescent="0.25">
      <c r="A1353" s="38"/>
    </row>
    <row r="1354" spans="1:1" s="20" customFormat="1" ht="13.5" x14ac:dyDescent="0.25">
      <c r="A1354" s="38"/>
    </row>
    <row r="1355" spans="1:1" s="20" customFormat="1" ht="13.5" x14ac:dyDescent="0.25">
      <c r="A1355" s="38"/>
    </row>
    <row r="1356" spans="1:1" s="20" customFormat="1" ht="13.5" x14ac:dyDescent="0.25">
      <c r="A1356" s="38"/>
    </row>
    <row r="1357" spans="1:1" s="20" customFormat="1" ht="13.5" x14ac:dyDescent="0.25">
      <c r="A1357" s="38"/>
    </row>
    <row r="1358" spans="1:1" s="20" customFormat="1" ht="13.5" x14ac:dyDescent="0.25">
      <c r="A1358" s="38"/>
    </row>
    <row r="1359" spans="1:1" s="20" customFormat="1" ht="13.5" x14ac:dyDescent="0.25">
      <c r="A1359" s="38"/>
    </row>
    <row r="1360" spans="1:1" s="20" customFormat="1" ht="13.5" x14ac:dyDescent="0.25">
      <c r="A1360" s="38"/>
    </row>
    <row r="1361" spans="1:1" s="20" customFormat="1" ht="13.5" x14ac:dyDescent="0.25">
      <c r="A1361" s="38"/>
    </row>
    <row r="1362" spans="1:1" s="20" customFormat="1" ht="13.5" x14ac:dyDescent="0.25">
      <c r="A1362" s="38"/>
    </row>
    <row r="1363" spans="1:1" s="20" customFormat="1" ht="13.5" x14ac:dyDescent="0.25">
      <c r="A1363" s="38"/>
    </row>
    <row r="1364" spans="1:1" s="20" customFormat="1" ht="13.5" x14ac:dyDescent="0.25">
      <c r="A1364" s="38"/>
    </row>
    <row r="1365" spans="1:1" s="20" customFormat="1" ht="13.5" x14ac:dyDescent="0.25">
      <c r="A1365" s="38"/>
    </row>
    <row r="1366" spans="1:1" s="20" customFormat="1" ht="13.5" x14ac:dyDescent="0.25">
      <c r="A1366" s="38"/>
    </row>
    <row r="1367" spans="1:1" s="20" customFormat="1" ht="13.5" x14ac:dyDescent="0.25">
      <c r="A1367" s="38"/>
    </row>
    <row r="1368" spans="1:1" s="20" customFormat="1" ht="13.5" x14ac:dyDescent="0.25">
      <c r="A1368" s="38"/>
    </row>
    <row r="1369" spans="1:1" s="20" customFormat="1" ht="13.5" x14ac:dyDescent="0.25">
      <c r="A1369" s="38"/>
    </row>
    <row r="1370" spans="1:1" s="20" customFormat="1" ht="13.5" x14ac:dyDescent="0.25">
      <c r="A1370" s="38"/>
    </row>
    <row r="1371" spans="1:1" s="20" customFormat="1" ht="13.5" x14ac:dyDescent="0.25">
      <c r="A1371" s="38"/>
    </row>
    <row r="1372" spans="1:1" s="20" customFormat="1" ht="13.5" x14ac:dyDescent="0.25">
      <c r="A1372" s="38"/>
    </row>
    <row r="1373" spans="1:1" s="20" customFormat="1" ht="13.5" x14ac:dyDescent="0.25">
      <c r="A1373" s="38"/>
    </row>
    <row r="1374" spans="1:1" s="20" customFormat="1" ht="13.5" x14ac:dyDescent="0.25">
      <c r="A1374" s="38"/>
    </row>
    <row r="1375" spans="1:1" s="20" customFormat="1" ht="13.5" x14ac:dyDescent="0.25">
      <c r="A1375" s="38"/>
    </row>
    <row r="1376" spans="1:1" s="20" customFormat="1" ht="13.5" x14ac:dyDescent="0.25">
      <c r="A1376" s="38"/>
    </row>
    <row r="1377" spans="1:1" s="20" customFormat="1" ht="13.5" x14ac:dyDescent="0.25">
      <c r="A1377" s="38"/>
    </row>
    <row r="1378" spans="1:1" s="20" customFormat="1" ht="13.5" x14ac:dyDescent="0.25">
      <c r="A1378" s="38"/>
    </row>
    <row r="1379" spans="1:1" s="20" customFormat="1" ht="13.5" x14ac:dyDescent="0.25">
      <c r="A1379" s="38"/>
    </row>
    <row r="1380" spans="1:1" s="20" customFormat="1" ht="13.5" x14ac:dyDescent="0.25">
      <c r="A1380" s="38"/>
    </row>
    <row r="1381" spans="1:1" s="20" customFormat="1" ht="13.5" x14ac:dyDescent="0.25">
      <c r="A1381" s="38"/>
    </row>
    <row r="1382" spans="1:1" s="20" customFormat="1" ht="13.5" x14ac:dyDescent="0.25">
      <c r="A1382" s="38"/>
    </row>
    <row r="1383" spans="1:1" s="20" customFormat="1" ht="13.5" x14ac:dyDescent="0.25">
      <c r="A1383" s="38"/>
    </row>
    <row r="1384" spans="1:1" s="20" customFormat="1" ht="13.5" x14ac:dyDescent="0.25">
      <c r="A1384" s="38"/>
    </row>
    <row r="1385" spans="1:1" s="20" customFormat="1" ht="13.5" x14ac:dyDescent="0.25">
      <c r="A1385" s="38"/>
    </row>
    <row r="1386" spans="1:1" s="20" customFormat="1" ht="13.5" x14ac:dyDescent="0.25">
      <c r="A1386" s="38"/>
    </row>
    <row r="1387" spans="1:1" s="20" customFormat="1" ht="13.5" x14ac:dyDescent="0.25">
      <c r="A1387" s="38"/>
    </row>
    <row r="1388" spans="1:1" s="20" customFormat="1" ht="13.5" x14ac:dyDescent="0.25">
      <c r="A1388" s="38"/>
    </row>
    <row r="1389" spans="1:1" s="20" customFormat="1" ht="13.5" x14ac:dyDescent="0.25">
      <c r="A1389" s="38"/>
    </row>
    <row r="1390" spans="1:1" s="20" customFormat="1" ht="13.5" x14ac:dyDescent="0.25">
      <c r="A1390" s="38"/>
    </row>
    <row r="1391" spans="1:1" s="20" customFormat="1" ht="13.5" x14ac:dyDescent="0.25">
      <c r="A1391" s="38"/>
    </row>
    <row r="1392" spans="1:1" s="20" customFormat="1" ht="13.5" x14ac:dyDescent="0.25">
      <c r="A1392" s="38"/>
    </row>
    <row r="1393" spans="1:1" s="20" customFormat="1" ht="13.5" x14ac:dyDescent="0.25">
      <c r="A1393" s="38"/>
    </row>
    <row r="1394" spans="1:1" s="20" customFormat="1" ht="13.5" x14ac:dyDescent="0.25">
      <c r="A1394" s="38"/>
    </row>
    <row r="1395" spans="1:1" s="20" customFormat="1" ht="13.5" x14ac:dyDescent="0.25">
      <c r="A1395" s="38"/>
    </row>
    <row r="1396" spans="1:1" s="20" customFormat="1" ht="13.5" x14ac:dyDescent="0.25">
      <c r="A1396" s="38"/>
    </row>
    <row r="1397" spans="1:1" s="20" customFormat="1" ht="13.5" x14ac:dyDescent="0.25">
      <c r="A1397" s="38"/>
    </row>
    <row r="1398" spans="1:1" s="20" customFormat="1" ht="13.5" x14ac:dyDescent="0.25">
      <c r="A1398" s="38"/>
    </row>
    <row r="1399" spans="1:1" s="20" customFormat="1" ht="13.5" x14ac:dyDescent="0.25">
      <c r="A1399" s="38"/>
    </row>
    <row r="1400" spans="1:1" s="20" customFormat="1" ht="13.5" x14ac:dyDescent="0.25">
      <c r="A1400" s="38"/>
    </row>
    <row r="1401" spans="1:1" s="20" customFormat="1" ht="13.5" x14ac:dyDescent="0.25">
      <c r="A1401" s="38"/>
    </row>
    <row r="1402" spans="1:1" s="20" customFormat="1" ht="13.5" x14ac:dyDescent="0.25">
      <c r="A1402" s="38"/>
    </row>
    <row r="1403" spans="1:1" s="20" customFormat="1" ht="13.5" x14ac:dyDescent="0.25">
      <c r="A1403" s="38"/>
    </row>
    <row r="1404" spans="1:1" s="20" customFormat="1" ht="13.5" x14ac:dyDescent="0.25">
      <c r="A1404" s="38"/>
    </row>
    <row r="1405" spans="1:1" s="20" customFormat="1" ht="13.5" x14ac:dyDescent="0.25">
      <c r="A1405" s="38"/>
    </row>
    <row r="1406" spans="1:1" s="20" customFormat="1" ht="13.5" x14ac:dyDescent="0.25">
      <c r="A1406" s="38"/>
    </row>
    <row r="1407" spans="1:1" s="20" customFormat="1" ht="13.5" x14ac:dyDescent="0.25">
      <c r="A1407" s="38"/>
    </row>
    <row r="1408" spans="1:1" s="20" customFormat="1" ht="13.5" x14ac:dyDescent="0.25">
      <c r="A1408" s="38"/>
    </row>
    <row r="1409" spans="1:1" s="20" customFormat="1" ht="13.5" x14ac:dyDescent="0.25">
      <c r="A1409" s="38"/>
    </row>
    <row r="1410" spans="1:1" s="20" customFormat="1" ht="13.5" x14ac:dyDescent="0.25">
      <c r="A1410" s="38"/>
    </row>
    <row r="1411" spans="1:1" s="20" customFormat="1" ht="13.5" x14ac:dyDescent="0.25">
      <c r="A1411" s="38"/>
    </row>
    <row r="1412" spans="1:1" s="20" customFormat="1" ht="13.5" x14ac:dyDescent="0.25">
      <c r="A1412" s="38"/>
    </row>
    <row r="1413" spans="1:1" s="20" customFormat="1" ht="13.5" x14ac:dyDescent="0.25">
      <c r="A1413" s="38"/>
    </row>
    <row r="1414" spans="1:1" s="20" customFormat="1" ht="13.5" x14ac:dyDescent="0.25">
      <c r="A1414" s="38"/>
    </row>
    <row r="1415" spans="1:1" s="20" customFormat="1" ht="13.5" x14ac:dyDescent="0.25">
      <c r="A1415" s="38"/>
    </row>
    <row r="1416" spans="1:1" s="20" customFormat="1" ht="13.5" x14ac:dyDescent="0.25">
      <c r="A1416" s="38"/>
    </row>
    <row r="1417" spans="1:1" s="20" customFormat="1" ht="13.5" x14ac:dyDescent="0.25">
      <c r="A1417" s="38"/>
    </row>
    <row r="1418" spans="1:1" s="20" customFormat="1" ht="13.5" x14ac:dyDescent="0.25">
      <c r="A1418" s="38"/>
    </row>
    <row r="1419" spans="1:1" s="20" customFormat="1" ht="13.5" x14ac:dyDescent="0.25">
      <c r="A1419" s="38"/>
    </row>
    <row r="1420" spans="1:1" s="20" customFormat="1" ht="13.5" x14ac:dyDescent="0.25">
      <c r="A1420" s="38"/>
    </row>
    <row r="1421" spans="1:1" s="20" customFormat="1" ht="13.5" x14ac:dyDescent="0.25">
      <c r="A1421" s="38"/>
    </row>
    <row r="1422" spans="1:1" s="20" customFormat="1" ht="13.5" x14ac:dyDescent="0.25">
      <c r="A1422" s="38"/>
    </row>
    <row r="1423" spans="1:1" s="20" customFormat="1" ht="13.5" x14ac:dyDescent="0.25">
      <c r="A1423" s="38"/>
    </row>
    <row r="1424" spans="1:1" s="20" customFormat="1" ht="13.5" x14ac:dyDescent="0.25">
      <c r="A1424" s="38"/>
    </row>
    <row r="1425" spans="1:1" s="20" customFormat="1" ht="13.5" x14ac:dyDescent="0.25">
      <c r="A1425" s="38"/>
    </row>
    <row r="1426" spans="1:1" s="20" customFormat="1" ht="13.5" x14ac:dyDescent="0.25">
      <c r="A1426" s="38"/>
    </row>
    <row r="1427" spans="1:1" s="20" customFormat="1" ht="13.5" x14ac:dyDescent="0.25">
      <c r="A1427" s="38"/>
    </row>
    <row r="1428" spans="1:1" s="20" customFormat="1" ht="13.5" x14ac:dyDescent="0.25">
      <c r="A1428" s="38"/>
    </row>
    <row r="1429" spans="1:1" s="20" customFormat="1" ht="13.5" x14ac:dyDescent="0.25">
      <c r="A1429" s="38"/>
    </row>
    <row r="1430" spans="1:1" s="20" customFormat="1" ht="13.5" x14ac:dyDescent="0.25">
      <c r="A1430" s="38"/>
    </row>
    <row r="1431" spans="1:1" s="20" customFormat="1" ht="13.5" x14ac:dyDescent="0.25">
      <c r="A1431" s="38"/>
    </row>
    <row r="1432" spans="1:1" s="20" customFormat="1" ht="13.5" x14ac:dyDescent="0.25">
      <c r="A1432" s="38"/>
    </row>
    <row r="1433" spans="1:1" s="20" customFormat="1" ht="13.5" x14ac:dyDescent="0.25">
      <c r="A1433" s="38"/>
    </row>
    <row r="1434" spans="1:1" s="20" customFormat="1" ht="13.5" x14ac:dyDescent="0.25">
      <c r="A1434" s="38"/>
    </row>
    <row r="1435" spans="1:1" s="20" customFormat="1" ht="13.5" x14ac:dyDescent="0.25">
      <c r="A1435" s="38"/>
    </row>
    <row r="1436" spans="1:1" s="20" customFormat="1" ht="13.5" x14ac:dyDescent="0.25">
      <c r="A1436" s="38"/>
    </row>
    <row r="1437" spans="1:1" s="20" customFormat="1" ht="13.5" x14ac:dyDescent="0.25">
      <c r="A1437" s="38"/>
    </row>
    <row r="1438" spans="1:1" s="20" customFormat="1" ht="13.5" x14ac:dyDescent="0.25">
      <c r="A1438" s="38"/>
    </row>
    <row r="1439" spans="1:1" s="20" customFormat="1" ht="13.5" x14ac:dyDescent="0.25">
      <c r="A1439" s="38"/>
    </row>
    <row r="1440" spans="1:1" s="20" customFormat="1" ht="13.5" x14ac:dyDescent="0.25">
      <c r="A1440" s="38"/>
    </row>
    <row r="1441" spans="1:1" s="20" customFormat="1" ht="13.5" x14ac:dyDescent="0.25">
      <c r="A1441" s="38"/>
    </row>
    <row r="1442" spans="1:1" s="20" customFormat="1" ht="13.5" x14ac:dyDescent="0.25">
      <c r="A1442" s="38"/>
    </row>
    <row r="1443" spans="1:1" s="20" customFormat="1" ht="13.5" x14ac:dyDescent="0.25">
      <c r="A1443" s="38"/>
    </row>
    <row r="1444" spans="1:1" s="20" customFormat="1" ht="13.5" x14ac:dyDescent="0.25">
      <c r="A1444" s="38"/>
    </row>
    <row r="1445" spans="1:1" s="20" customFormat="1" ht="13.5" x14ac:dyDescent="0.25">
      <c r="A1445" s="38"/>
    </row>
    <row r="1446" spans="1:1" s="20" customFormat="1" ht="13.5" x14ac:dyDescent="0.25">
      <c r="A1446" s="38"/>
    </row>
    <row r="1447" spans="1:1" s="20" customFormat="1" ht="13.5" x14ac:dyDescent="0.25">
      <c r="A1447" s="38"/>
    </row>
    <row r="1448" spans="1:1" s="20" customFormat="1" ht="13.5" x14ac:dyDescent="0.25">
      <c r="A1448" s="38"/>
    </row>
    <row r="1449" spans="1:1" s="20" customFormat="1" ht="13.5" x14ac:dyDescent="0.25">
      <c r="A1449" s="38"/>
    </row>
    <row r="1450" spans="1:1" s="20" customFormat="1" ht="13.5" x14ac:dyDescent="0.25">
      <c r="A1450" s="38"/>
    </row>
    <row r="1451" spans="1:1" s="20" customFormat="1" ht="13.5" x14ac:dyDescent="0.25">
      <c r="A1451" s="38"/>
    </row>
    <row r="1452" spans="1:1" s="20" customFormat="1" ht="13.5" x14ac:dyDescent="0.25">
      <c r="A1452" s="38"/>
    </row>
    <row r="1453" spans="1:1" s="20" customFormat="1" ht="13.5" x14ac:dyDescent="0.25">
      <c r="A1453" s="38"/>
    </row>
    <row r="1454" spans="1:1" s="20" customFormat="1" ht="13.5" x14ac:dyDescent="0.25">
      <c r="A1454" s="38"/>
    </row>
    <row r="1455" spans="1:1" s="20" customFormat="1" ht="13.5" x14ac:dyDescent="0.25">
      <c r="A1455" s="38"/>
    </row>
    <row r="1456" spans="1:1" s="20" customFormat="1" ht="13.5" x14ac:dyDescent="0.25">
      <c r="A1456" s="38"/>
    </row>
    <row r="1457" spans="1:1" s="20" customFormat="1" ht="13.5" x14ac:dyDescent="0.25">
      <c r="A1457" s="38"/>
    </row>
    <row r="1458" spans="1:1" s="20" customFormat="1" ht="13.5" x14ac:dyDescent="0.25">
      <c r="A1458" s="38"/>
    </row>
    <row r="1459" spans="1:1" s="20" customFormat="1" ht="13.5" x14ac:dyDescent="0.25">
      <c r="A1459" s="38"/>
    </row>
    <row r="1460" spans="1:1" s="20" customFormat="1" ht="13.5" x14ac:dyDescent="0.25">
      <c r="A1460" s="38"/>
    </row>
    <row r="1461" spans="1:1" s="20" customFormat="1" ht="13.5" x14ac:dyDescent="0.25">
      <c r="A1461" s="38"/>
    </row>
    <row r="1462" spans="1:1" s="20" customFormat="1" ht="13.5" x14ac:dyDescent="0.25">
      <c r="A1462" s="38"/>
    </row>
    <row r="1463" spans="1:1" s="20" customFormat="1" ht="13.5" x14ac:dyDescent="0.25">
      <c r="A1463" s="38"/>
    </row>
    <row r="1464" spans="1:1" s="20" customFormat="1" ht="13.5" x14ac:dyDescent="0.25">
      <c r="A1464" s="38"/>
    </row>
    <row r="1465" spans="1:1" s="20" customFormat="1" ht="13.5" x14ac:dyDescent="0.25">
      <c r="A1465" s="38"/>
    </row>
    <row r="1466" spans="1:1" s="20" customFormat="1" ht="13.5" x14ac:dyDescent="0.25">
      <c r="A1466" s="38"/>
    </row>
    <row r="1467" spans="1:1" s="20" customFormat="1" ht="13.5" x14ac:dyDescent="0.25">
      <c r="A1467" s="38"/>
    </row>
    <row r="1468" spans="1:1" s="20" customFormat="1" ht="13.5" x14ac:dyDescent="0.25">
      <c r="A1468" s="38"/>
    </row>
    <row r="1469" spans="1:1" s="20" customFormat="1" ht="13.5" x14ac:dyDescent="0.25">
      <c r="A1469" s="38"/>
    </row>
    <row r="1470" spans="1:1" s="20" customFormat="1" ht="13.5" x14ac:dyDescent="0.25">
      <c r="A1470" s="38"/>
    </row>
    <row r="1471" spans="1:1" s="20" customFormat="1" ht="13.5" x14ac:dyDescent="0.25">
      <c r="A1471" s="38"/>
    </row>
    <row r="1472" spans="1:1" s="20" customFormat="1" ht="13.5" x14ac:dyDescent="0.25">
      <c r="A1472" s="38"/>
    </row>
    <row r="1473" spans="1:1" s="20" customFormat="1" ht="13.5" x14ac:dyDescent="0.25">
      <c r="A1473" s="38"/>
    </row>
    <row r="1474" spans="1:1" s="20" customFormat="1" ht="13.5" x14ac:dyDescent="0.25">
      <c r="A1474" s="38"/>
    </row>
    <row r="1475" spans="1:1" s="20" customFormat="1" ht="13.5" x14ac:dyDescent="0.25">
      <c r="A1475" s="38"/>
    </row>
    <row r="1476" spans="1:1" s="20" customFormat="1" ht="13.5" x14ac:dyDescent="0.25">
      <c r="A1476" s="38"/>
    </row>
    <row r="1477" spans="1:1" s="20" customFormat="1" ht="13.5" x14ac:dyDescent="0.25">
      <c r="A1477" s="38"/>
    </row>
    <row r="1478" spans="1:1" s="20" customFormat="1" ht="13.5" x14ac:dyDescent="0.25">
      <c r="A1478" s="38"/>
    </row>
    <row r="1479" spans="1:1" s="20" customFormat="1" ht="13.5" x14ac:dyDescent="0.25">
      <c r="A1479" s="38"/>
    </row>
    <row r="1480" spans="1:1" s="20" customFormat="1" ht="13.5" x14ac:dyDescent="0.25">
      <c r="A1480" s="38"/>
    </row>
    <row r="1481" spans="1:1" s="20" customFormat="1" ht="13.5" x14ac:dyDescent="0.25">
      <c r="A1481" s="38"/>
    </row>
    <row r="1482" spans="1:1" s="20" customFormat="1" ht="13.5" x14ac:dyDescent="0.25">
      <c r="A1482" s="38"/>
    </row>
    <row r="1483" spans="1:1" s="20" customFormat="1" ht="13.5" x14ac:dyDescent="0.25">
      <c r="A1483" s="38"/>
    </row>
    <row r="1484" spans="1:1" s="20" customFormat="1" ht="13.5" x14ac:dyDescent="0.25">
      <c r="A1484" s="38"/>
    </row>
    <row r="1485" spans="1:1" s="20" customFormat="1" ht="13.5" x14ac:dyDescent="0.25">
      <c r="A1485" s="38"/>
    </row>
    <row r="1486" spans="1:1" s="20" customFormat="1" ht="13.5" x14ac:dyDescent="0.25">
      <c r="A1486" s="38"/>
    </row>
    <row r="1487" spans="1:1" s="20" customFormat="1" ht="13.5" x14ac:dyDescent="0.25">
      <c r="A1487" s="38"/>
    </row>
    <row r="1488" spans="1:1" s="20" customFormat="1" ht="13.5" x14ac:dyDescent="0.25">
      <c r="A1488" s="38"/>
    </row>
    <row r="1489" spans="1:1" s="20" customFormat="1" ht="13.5" x14ac:dyDescent="0.25">
      <c r="A1489" s="38"/>
    </row>
    <row r="1490" spans="1:1" s="20" customFormat="1" ht="13.5" x14ac:dyDescent="0.25">
      <c r="A1490" s="38"/>
    </row>
    <row r="1491" spans="1:1" s="20" customFormat="1" ht="13.5" x14ac:dyDescent="0.25">
      <c r="A1491" s="38"/>
    </row>
    <row r="1492" spans="1:1" s="20" customFormat="1" ht="13.5" x14ac:dyDescent="0.25">
      <c r="A1492" s="38"/>
    </row>
    <row r="1493" spans="1:1" s="20" customFormat="1" ht="13.5" x14ac:dyDescent="0.25">
      <c r="A1493" s="38"/>
    </row>
    <row r="1494" spans="1:1" s="20" customFormat="1" ht="13.5" x14ac:dyDescent="0.25">
      <c r="A1494" s="38"/>
    </row>
    <row r="1495" spans="1:1" s="20" customFormat="1" ht="13.5" x14ac:dyDescent="0.25">
      <c r="A1495" s="38"/>
    </row>
    <row r="1496" spans="1:1" s="20" customFormat="1" ht="13.5" x14ac:dyDescent="0.25">
      <c r="A1496" s="38"/>
    </row>
    <row r="1497" spans="1:1" s="20" customFormat="1" ht="13.5" x14ac:dyDescent="0.25">
      <c r="A1497" s="38"/>
    </row>
    <row r="1498" spans="1:1" s="20" customFormat="1" ht="13.5" x14ac:dyDescent="0.25">
      <c r="A1498" s="38"/>
    </row>
    <row r="1499" spans="1:1" s="20" customFormat="1" ht="13.5" x14ac:dyDescent="0.25">
      <c r="A1499" s="38"/>
    </row>
    <row r="1500" spans="1:1" s="20" customFormat="1" ht="13.5" x14ac:dyDescent="0.25">
      <c r="A1500" s="38"/>
    </row>
    <row r="1501" spans="1:1" s="20" customFormat="1" ht="13.5" x14ac:dyDescent="0.25">
      <c r="A1501" s="38"/>
    </row>
    <row r="1502" spans="1:1" s="20" customFormat="1" ht="13.5" x14ac:dyDescent="0.25">
      <c r="A1502" s="38"/>
    </row>
    <row r="1503" spans="1:1" s="20" customFormat="1" ht="13.5" x14ac:dyDescent="0.25">
      <c r="A1503" s="38"/>
    </row>
    <row r="1504" spans="1:1" s="20" customFormat="1" ht="13.5" x14ac:dyDescent="0.25">
      <c r="A1504" s="38"/>
    </row>
    <row r="1505" spans="1:1" s="20" customFormat="1" ht="13.5" x14ac:dyDescent="0.25">
      <c r="A1505" s="38"/>
    </row>
    <row r="1506" spans="1:1" s="20" customFormat="1" ht="13.5" x14ac:dyDescent="0.25">
      <c r="A1506" s="38"/>
    </row>
    <row r="1507" spans="1:1" s="20" customFormat="1" ht="13.5" x14ac:dyDescent="0.25">
      <c r="A1507" s="38"/>
    </row>
    <row r="1508" spans="1:1" s="20" customFormat="1" ht="13.5" x14ac:dyDescent="0.25">
      <c r="A1508" s="38"/>
    </row>
    <row r="1509" spans="1:1" s="20" customFormat="1" ht="13.5" x14ac:dyDescent="0.25">
      <c r="A1509" s="38"/>
    </row>
    <row r="1510" spans="1:1" s="20" customFormat="1" ht="13.5" x14ac:dyDescent="0.25">
      <c r="A1510" s="38"/>
    </row>
    <row r="1511" spans="1:1" s="20" customFormat="1" ht="13.5" x14ac:dyDescent="0.25">
      <c r="A1511" s="38"/>
    </row>
    <row r="1512" spans="1:1" s="20" customFormat="1" ht="13.5" x14ac:dyDescent="0.25">
      <c r="A1512" s="38"/>
    </row>
    <row r="1513" spans="1:1" s="20" customFormat="1" ht="13.5" x14ac:dyDescent="0.25">
      <c r="A1513" s="38"/>
    </row>
    <row r="1514" spans="1:1" s="20" customFormat="1" ht="13.5" x14ac:dyDescent="0.25">
      <c r="A1514" s="38"/>
    </row>
    <row r="1515" spans="1:1" s="20" customFormat="1" ht="13.5" x14ac:dyDescent="0.25">
      <c r="A1515" s="38"/>
    </row>
    <row r="1516" spans="1:1" s="20" customFormat="1" ht="13.5" x14ac:dyDescent="0.25">
      <c r="A1516" s="38"/>
    </row>
    <row r="1517" spans="1:1" s="20" customFormat="1" ht="13.5" x14ac:dyDescent="0.25">
      <c r="A1517" s="38"/>
    </row>
    <row r="1518" spans="1:1" s="20" customFormat="1" ht="13.5" x14ac:dyDescent="0.25">
      <c r="A1518" s="38"/>
    </row>
    <row r="1519" spans="1:1" s="20" customFormat="1" ht="13.5" x14ac:dyDescent="0.25">
      <c r="A1519" s="38"/>
    </row>
    <row r="1520" spans="1:1" s="20" customFormat="1" ht="13.5" x14ac:dyDescent="0.25">
      <c r="A1520" s="38"/>
    </row>
    <row r="1521" spans="1:1" s="20" customFormat="1" ht="13.5" x14ac:dyDescent="0.25">
      <c r="A1521" s="38"/>
    </row>
    <row r="1522" spans="1:1" s="20" customFormat="1" ht="13.5" x14ac:dyDescent="0.25">
      <c r="A1522" s="38"/>
    </row>
    <row r="1523" spans="1:1" s="20" customFormat="1" ht="13.5" x14ac:dyDescent="0.25">
      <c r="A1523" s="38"/>
    </row>
    <row r="1524" spans="1:1" s="20" customFormat="1" ht="13.5" x14ac:dyDescent="0.25">
      <c r="A1524" s="38"/>
    </row>
    <row r="1525" spans="1:1" s="20" customFormat="1" ht="13.5" x14ac:dyDescent="0.25">
      <c r="A1525" s="38"/>
    </row>
    <row r="1526" spans="1:1" s="20" customFormat="1" ht="13.5" x14ac:dyDescent="0.25">
      <c r="A1526" s="38"/>
    </row>
    <row r="1527" spans="1:1" s="20" customFormat="1" ht="13.5" x14ac:dyDescent="0.25">
      <c r="A1527" s="38"/>
    </row>
    <row r="1528" spans="1:1" s="20" customFormat="1" ht="13.5" x14ac:dyDescent="0.25">
      <c r="A1528" s="38"/>
    </row>
    <row r="1529" spans="1:1" s="20" customFormat="1" ht="13.5" x14ac:dyDescent="0.25">
      <c r="A1529" s="38"/>
    </row>
    <row r="1530" spans="1:1" s="20" customFormat="1" ht="13.5" x14ac:dyDescent="0.25">
      <c r="A1530" s="38"/>
    </row>
    <row r="1531" spans="1:1" s="20" customFormat="1" ht="13.5" x14ac:dyDescent="0.25">
      <c r="A1531" s="38"/>
    </row>
    <row r="1532" spans="1:1" s="20" customFormat="1" ht="13.5" x14ac:dyDescent="0.25">
      <c r="A1532" s="38"/>
    </row>
    <row r="1533" spans="1:1" s="20" customFormat="1" ht="13.5" x14ac:dyDescent="0.25">
      <c r="A1533" s="38"/>
    </row>
    <row r="1534" spans="1:1" s="20" customFormat="1" ht="13.5" x14ac:dyDescent="0.25">
      <c r="A1534" s="38"/>
    </row>
    <row r="1535" spans="1:1" s="20" customFormat="1" ht="13.5" x14ac:dyDescent="0.25">
      <c r="A1535" s="38"/>
    </row>
    <row r="1536" spans="1:1" s="20" customFormat="1" ht="13.5" x14ac:dyDescent="0.25">
      <c r="A1536" s="38"/>
    </row>
    <row r="1537" spans="1:1" s="20" customFormat="1" ht="13.5" x14ac:dyDescent="0.25">
      <c r="A1537" s="38"/>
    </row>
    <row r="1538" spans="1:1" s="20" customFormat="1" ht="13.5" x14ac:dyDescent="0.25">
      <c r="A1538" s="38"/>
    </row>
    <row r="1539" spans="1:1" s="20" customFormat="1" ht="13.5" x14ac:dyDescent="0.25">
      <c r="A1539" s="38"/>
    </row>
    <row r="1540" spans="1:1" s="20" customFormat="1" ht="13.5" x14ac:dyDescent="0.25">
      <c r="A1540" s="38"/>
    </row>
    <row r="1541" spans="1:1" s="20" customFormat="1" ht="13.5" x14ac:dyDescent="0.25">
      <c r="A1541" s="38"/>
    </row>
    <row r="1542" spans="1:1" s="20" customFormat="1" ht="13.5" x14ac:dyDescent="0.25">
      <c r="A1542" s="38"/>
    </row>
    <row r="1543" spans="1:1" s="20" customFormat="1" ht="13.5" x14ac:dyDescent="0.25">
      <c r="A1543" s="38"/>
    </row>
    <row r="1544" spans="1:1" s="20" customFormat="1" ht="13.5" x14ac:dyDescent="0.25">
      <c r="A1544" s="38"/>
    </row>
    <row r="1545" spans="1:1" s="20" customFormat="1" ht="13.5" x14ac:dyDescent="0.25">
      <c r="A1545" s="38"/>
    </row>
    <row r="1546" spans="1:1" s="20" customFormat="1" ht="13.5" x14ac:dyDescent="0.25">
      <c r="A1546" s="38"/>
    </row>
    <row r="1547" spans="1:1" s="20" customFormat="1" ht="13.5" x14ac:dyDescent="0.25">
      <c r="A1547" s="38"/>
    </row>
    <row r="1548" spans="1:1" s="20" customFormat="1" ht="13.5" x14ac:dyDescent="0.25">
      <c r="A1548" s="38"/>
    </row>
    <row r="1549" spans="1:1" s="20" customFormat="1" ht="13.5" x14ac:dyDescent="0.25">
      <c r="A1549" s="38"/>
    </row>
    <row r="1550" spans="1:1" s="20" customFormat="1" ht="13.5" x14ac:dyDescent="0.25">
      <c r="A1550" s="38"/>
    </row>
    <row r="1551" spans="1:1" s="20" customFormat="1" ht="13.5" x14ac:dyDescent="0.25">
      <c r="A1551" s="38"/>
    </row>
    <row r="1552" spans="1:1" s="20" customFormat="1" ht="13.5" x14ac:dyDescent="0.25">
      <c r="A1552" s="38"/>
    </row>
    <row r="1553" spans="1:1" s="20" customFormat="1" ht="13.5" x14ac:dyDescent="0.25">
      <c r="A1553" s="38"/>
    </row>
    <row r="1554" spans="1:1" s="20" customFormat="1" ht="13.5" x14ac:dyDescent="0.25">
      <c r="A1554" s="38"/>
    </row>
    <row r="1555" spans="1:1" s="20" customFormat="1" ht="13.5" x14ac:dyDescent="0.25">
      <c r="A1555" s="38"/>
    </row>
    <row r="1556" spans="1:1" s="20" customFormat="1" ht="13.5" x14ac:dyDescent="0.25">
      <c r="A1556" s="38"/>
    </row>
    <row r="1557" spans="1:1" s="20" customFormat="1" ht="13.5" x14ac:dyDescent="0.25">
      <c r="A1557" s="38"/>
    </row>
    <row r="1558" spans="1:1" s="20" customFormat="1" ht="13.5" x14ac:dyDescent="0.25">
      <c r="A1558" s="38"/>
    </row>
    <row r="1559" spans="1:1" s="20" customFormat="1" ht="13.5" x14ac:dyDescent="0.25">
      <c r="A1559" s="38"/>
    </row>
    <row r="1560" spans="1:1" s="20" customFormat="1" ht="13.5" x14ac:dyDescent="0.25">
      <c r="A1560" s="38"/>
    </row>
    <row r="1561" spans="1:1" s="20" customFormat="1" ht="13.5" x14ac:dyDescent="0.25">
      <c r="A1561" s="38"/>
    </row>
    <row r="1562" spans="1:1" s="20" customFormat="1" ht="13.5" x14ac:dyDescent="0.25">
      <c r="A1562" s="38"/>
    </row>
    <row r="1563" spans="1:1" s="20" customFormat="1" ht="13.5" x14ac:dyDescent="0.25">
      <c r="A1563" s="38"/>
    </row>
    <row r="1564" spans="1:1" s="20" customFormat="1" ht="13.5" x14ac:dyDescent="0.25">
      <c r="A1564" s="38"/>
    </row>
    <row r="1565" spans="1:1" s="20" customFormat="1" ht="13.5" x14ac:dyDescent="0.25">
      <c r="A1565" s="38"/>
    </row>
    <row r="1566" spans="1:1" s="20" customFormat="1" ht="13.5" x14ac:dyDescent="0.25">
      <c r="A1566" s="38"/>
    </row>
    <row r="1567" spans="1:1" s="20" customFormat="1" ht="13.5" x14ac:dyDescent="0.25">
      <c r="A1567" s="38"/>
    </row>
    <row r="1568" spans="1:1" s="20" customFormat="1" ht="13.5" x14ac:dyDescent="0.25">
      <c r="A1568" s="38"/>
    </row>
    <row r="1569" spans="1:1" s="20" customFormat="1" ht="13.5" x14ac:dyDescent="0.25">
      <c r="A1569" s="38"/>
    </row>
    <row r="1570" spans="1:1" s="20" customFormat="1" ht="13.5" x14ac:dyDescent="0.25">
      <c r="A1570" s="38"/>
    </row>
    <row r="1571" spans="1:1" s="20" customFormat="1" ht="13.5" x14ac:dyDescent="0.25">
      <c r="A1571" s="38"/>
    </row>
    <row r="1572" spans="1:1" s="20" customFormat="1" ht="13.5" x14ac:dyDescent="0.25">
      <c r="A1572" s="38"/>
    </row>
    <row r="1573" spans="1:1" s="20" customFormat="1" ht="13.5" x14ac:dyDescent="0.25">
      <c r="A1573" s="38"/>
    </row>
    <row r="1574" spans="1:1" s="20" customFormat="1" ht="13.5" x14ac:dyDescent="0.25">
      <c r="A1574" s="38"/>
    </row>
    <row r="1575" spans="1:1" s="20" customFormat="1" ht="13.5" x14ac:dyDescent="0.25">
      <c r="A1575" s="38"/>
    </row>
    <row r="1576" spans="1:1" s="20" customFormat="1" ht="13.5" x14ac:dyDescent="0.25">
      <c r="A1576" s="38"/>
    </row>
    <row r="1577" spans="1:1" s="20" customFormat="1" ht="13.5" x14ac:dyDescent="0.25">
      <c r="A1577" s="38"/>
    </row>
    <row r="1578" spans="1:1" s="20" customFormat="1" ht="13.5" x14ac:dyDescent="0.25">
      <c r="A1578" s="38"/>
    </row>
    <row r="1579" spans="1:1" s="20" customFormat="1" ht="13.5" x14ac:dyDescent="0.25">
      <c r="A1579" s="38"/>
    </row>
    <row r="1580" spans="1:1" s="20" customFormat="1" ht="13.5" x14ac:dyDescent="0.25">
      <c r="A1580" s="38"/>
    </row>
    <row r="1581" spans="1:1" s="20" customFormat="1" ht="13.5" x14ac:dyDescent="0.25">
      <c r="A1581" s="38"/>
    </row>
    <row r="1582" spans="1:1" s="20" customFormat="1" ht="13.5" x14ac:dyDescent="0.25">
      <c r="A1582" s="38"/>
    </row>
    <row r="1583" spans="1:1" s="20" customFormat="1" ht="13.5" x14ac:dyDescent="0.25">
      <c r="A1583" s="38"/>
    </row>
    <row r="1584" spans="1:1" s="20" customFormat="1" ht="13.5" x14ac:dyDescent="0.25">
      <c r="A1584" s="38"/>
    </row>
    <row r="1585" spans="1:1" s="20" customFormat="1" ht="13.5" x14ac:dyDescent="0.25">
      <c r="A1585" s="38"/>
    </row>
    <row r="1586" spans="1:1" s="20" customFormat="1" ht="13.5" x14ac:dyDescent="0.25">
      <c r="A1586" s="38"/>
    </row>
    <row r="1587" spans="1:1" s="20" customFormat="1" ht="13.5" x14ac:dyDescent="0.25">
      <c r="A1587" s="38"/>
    </row>
    <row r="1588" spans="1:1" s="20" customFormat="1" ht="13.5" x14ac:dyDescent="0.25">
      <c r="A1588" s="38"/>
    </row>
    <row r="1589" spans="1:1" s="20" customFormat="1" ht="13.5" x14ac:dyDescent="0.25">
      <c r="A1589" s="38"/>
    </row>
    <row r="1590" spans="1:1" s="20" customFormat="1" ht="13.5" x14ac:dyDescent="0.25">
      <c r="A1590" s="38"/>
    </row>
    <row r="1591" spans="1:1" s="20" customFormat="1" ht="13.5" x14ac:dyDescent="0.25">
      <c r="A1591" s="38"/>
    </row>
    <row r="1592" spans="1:1" s="20" customFormat="1" ht="13.5" x14ac:dyDescent="0.25">
      <c r="A1592" s="38"/>
    </row>
    <row r="1593" spans="1:1" s="20" customFormat="1" ht="13.5" x14ac:dyDescent="0.25">
      <c r="A1593" s="38"/>
    </row>
    <row r="1594" spans="1:1" s="20" customFormat="1" ht="13.5" x14ac:dyDescent="0.25">
      <c r="A1594" s="38"/>
    </row>
    <row r="1595" spans="1:1" s="20" customFormat="1" ht="13.5" x14ac:dyDescent="0.25">
      <c r="A1595" s="38"/>
    </row>
    <row r="1596" spans="1:1" s="20" customFormat="1" ht="13.5" x14ac:dyDescent="0.25">
      <c r="A1596" s="38"/>
    </row>
    <row r="1597" spans="1:1" s="20" customFormat="1" ht="13.5" x14ac:dyDescent="0.25">
      <c r="A1597" s="38"/>
    </row>
    <row r="1598" spans="1:1" s="20" customFormat="1" ht="13.5" x14ac:dyDescent="0.25">
      <c r="A1598" s="38"/>
    </row>
    <row r="1599" spans="1:1" s="20" customFormat="1" ht="13.5" x14ac:dyDescent="0.25">
      <c r="A1599" s="38"/>
    </row>
    <row r="1600" spans="1:1" s="20" customFormat="1" ht="13.5" x14ac:dyDescent="0.25">
      <c r="A1600" s="38"/>
    </row>
    <row r="1601" spans="1:1" s="20" customFormat="1" ht="13.5" x14ac:dyDescent="0.25">
      <c r="A1601" s="38"/>
    </row>
    <row r="1602" spans="1:1" s="20" customFormat="1" ht="13.5" x14ac:dyDescent="0.25">
      <c r="A1602" s="38"/>
    </row>
    <row r="1603" spans="1:1" s="20" customFormat="1" ht="13.5" x14ac:dyDescent="0.25">
      <c r="A1603" s="38"/>
    </row>
    <row r="1604" spans="1:1" s="20" customFormat="1" ht="13.5" x14ac:dyDescent="0.25">
      <c r="A1604" s="38"/>
    </row>
    <row r="1605" spans="1:1" s="20" customFormat="1" ht="13.5" x14ac:dyDescent="0.25">
      <c r="A1605" s="38"/>
    </row>
    <row r="1606" spans="1:1" s="20" customFormat="1" ht="13.5" x14ac:dyDescent="0.25">
      <c r="A1606" s="38"/>
    </row>
    <row r="1607" spans="1:1" s="20" customFormat="1" ht="13.5" x14ac:dyDescent="0.25">
      <c r="A1607" s="38"/>
    </row>
    <row r="1608" spans="1:1" s="20" customFormat="1" ht="13.5" x14ac:dyDescent="0.25">
      <c r="A1608" s="38"/>
    </row>
    <row r="1609" spans="1:1" s="20" customFormat="1" ht="13.5" x14ac:dyDescent="0.25">
      <c r="A1609" s="38"/>
    </row>
    <row r="1610" spans="1:1" s="20" customFormat="1" ht="13.5" x14ac:dyDescent="0.25">
      <c r="A1610" s="38"/>
    </row>
    <row r="1611" spans="1:1" s="20" customFormat="1" ht="13.5" x14ac:dyDescent="0.25">
      <c r="A1611" s="38"/>
    </row>
    <row r="1612" spans="1:1" s="20" customFormat="1" ht="13.5" x14ac:dyDescent="0.25">
      <c r="A1612" s="38"/>
    </row>
    <row r="1613" spans="1:1" s="20" customFormat="1" ht="13.5" x14ac:dyDescent="0.25">
      <c r="A1613" s="38"/>
    </row>
    <row r="1614" spans="1:1" s="20" customFormat="1" ht="13.5" x14ac:dyDescent="0.25">
      <c r="A1614" s="38"/>
    </row>
    <row r="1615" spans="1:1" s="20" customFormat="1" ht="13.5" x14ac:dyDescent="0.25">
      <c r="A1615" s="38"/>
    </row>
    <row r="1616" spans="1:1" s="20" customFormat="1" ht="13.5" x14ac:dyDescent="0.25">
      <c r="A1616" s="38"/>
    </row>
    <row r="1617" spans="1:1" s="20" customFormat="1" ht="13.5" x14ac:dyDescent="0.25">
      <c r="A1617" s="38"/>
    </row>
    <row r="1618" spans="1:1" s="20" customFormat="1" ht="13.5" x14ac:dyDescent="0.25">
      <c r="A1618" s="38"/>
    </row>
    <row r="1619" spans="1:1" s="20" customFormat="1" ht="13.5" x14ac:dyDescent="0.25">
      <c r="A1619" s="38"/>
    </row>
    <row r="1620" spans="1:1" s="20" customFormat="1" ht="13.5" x14ac:dyDescent="0.25">
      <c r="A1620" s="38"/>
    </row>
    <row r="1621" spans="1:1" s="20" customFormat="1" ht="13.5" x14ac:dyDescent="0.25">
      <c r="A1621" s="38"/>
    </row>
    <row r="1622" spans="1:1" s="20" customFormat="1" ht="13.5" x14ac:dyDescent="0.25">
      <c r="A1622" s="38"/>
    </row>
    <row r="1623" spans="1:1" s="20" customFormat="1" ht="13.5" x14ac:dyDescent="0.25">
      <c r="A1623" s="38"/>
    </row>
    <row r="1624" spans="1:1" s="20" customFormat="1" ht="13.5" x14ac:dyDescent="0.25">
      <c r="A1624" s="38"/>
    </row>
    <row r="1625" spans="1:1" s="20" customFormat="1" ht="13.5" x14ac:dyDescent="0.25">
      <c r="A1625" s="38"/>
    </row>
    <row r="1626" spans="1:1" s="20" customFormat="1" ht="13.5" x14ac:dyDescent="0.25">
      <c r="A1626" s="38"/>
    </row>
    <row r="1627" spans="1:1" s="20" customFormat="1" ht="13.5" x14ac:dyDescent="0.25">
      <c r="A1627" s="38"/>
    </row>
    <row r="1628" spans="1:1" s="20" customFormat="1" ht="13.5" x14ac:dyDescent="0.25">
      <c r="A1628" s="38"/>
    </row>
    <row r="1629" spans="1:1" s="20" customFormat="1" ht="13.5" x14ac:dyDescent="0.25">
      <c r="A1629" s="38"/>
    </row>
    <row r="1630" spans="1:1" s="20" customFormat="1" ht="13.5" x14ac:dyDescent="0.25">
      <c r="A1630" s="38"/>
    </row>
    <row r="1631" spans="1:1" s="20" customFormat="1" ht="13.5" x14ac:dyDescent="0.25">
      <c r="A1631" s="38"/>
    </row>
    <row r="1632" spans="1:1" s="20" customFormat="1" ht="13.5" x14ac:dyDescent="0.25">
      <c r="A1632" s="38"/>
    </row>
    <row r="1633" spans="1:1" s="20" customFormat="1" ht="13.5" x14ac:dyDescent="0.25">
      <c r="A1633" s="38"/>
    </row>
    <row r="1634" spans="1:1" s="20" customFormat="1" ht="13.5" x14ac:dyDescent="0.25">
      <c r="A1634" s="38"/>
    </row>
    <row r="1635" spans="1:1" s="20" customFormat="1" ht="13.5" x14ac:dyDescent="0.25">
      <c r="A1635" s="38"/>
    </row>
    <row r="1636" spans="1:1" s="20" customFormat="1" ht="13.5" x14ac:dyDescent="0.25">
      <c r="A1636" s="38"/>
    </row>
    <row r="1637" spans="1:1" s="20" customFormat="1" ht="13.5" x14ac:dyDescent="0.25">
      <c r="A1637" s="38"/>
    </row>
    <row r="1638" spans="1:1" s="20" customFormat="1" ht="13.5" x14ac:dyDescent="0.25">
      <c r="A1638" s="38"/>
    </row>
    <row r="1639" spans="1:1" s="20" customFormat="1" ht="13.5" x14ac:dyDescent="0.25">
      <c r="A1639" s="38"/>
    </row>
    <row r="1640" spans="1:1" s="20" customFormat="1" ht="13.5" x14ac:dyDescent="0.25">
      <c r="A1640" s="38"/>
    </row>
    <row r="1641" spans="1:1" s="20" customFormat="1" ht="13.5" x14ac:dyDescent="0.25">
      <c r="A1641" s="38"/>
    </row>
    <row r="1642" spans="1:1" s="20" customFormat="1" ht="13.5" x14ac:dyDescent="0.25">
      <c r="A1642" s="38"/>
    </row>
    <row r="1643" spans="1:1" s="20" customFormat="1" ht="13.5" x14ac:dyDescent="0.25">
      <c r="A1643" s="38"/>
    </row>
    <row r="1644" spans="1:1" s="20" customFormat="1" ht="13.5" x14ac:dyDescent="0.25">
      <c r="A1644" s="38"/>
    </row>
    <row r="1645" spans="1:1" s="20" customFormat="1" ht="13.5" x14ac:dyDescent="0.25">
      <c r="A1645" s="38"/>
    </row>
    <row r="1646" spans="1:1" s="20" customFormat="1" ht="13.5" x14ac:dyDescent="0.25">
      <c r="A1646" s="38"/>
    </row>
    <row r="1647" spans="1:1" s="20" customFormat="1" ht="13.5" x14ac:dyDescent="0.25">
      <c r="A1647" s="38"/>
    </row>
    <row r="1648" spans="1:1" s="20" customFormat="1" ht="13.5" x14ac:dyDescent="0.25">
      <c r="A1648" s="38"/>
    </row>
    <row r="1649" spans="1:1" s="20" customFormat="1" ht="13.5" x14ac:dyDescent="0.25">
      <c r="A1649" s="38"/>
    </row>
    <row r="1650" spans="1:1" s="20" customFormat="1" ht="13.5" x14ac:dyDescent="0.25">
      <c r="A1650" s="38"/>
    </row>
    <row r="1651" spans="1:1" s="20" customFormat="1" ht="13.5" x14ac:dyDescent="0.25">
      <c r="A1651" s="38"/>
    </row>
    <row r="1652" spans="1:1" s="20" customFormat="1" ht="13.5" x14ac:dyDescent="0.25">
      <c r="A1652" s="38"/>
    </row>
    <row r="1653" spans="1:1" s="20" customFormat="1" ht="13.5" x14ac:dyDescent="0.25">
      <c r="A1653" s="38"/>
    </row>
    <row r="1654" spans="1:1" s="20" customFormat="1" ht="13.5" x14ac:dyDescent="0.25">
      <c r="A1654" s="38"/>
    </row>
    <row r="1655" spans="1:1" s="20" customFormat="1" ht="13.5" x14ac:dyDescent="0.25">
      <c r="A1655" s="38"/>
    </row>
    <row r="1656" spans="1:1" s="20" customFormat="1" ht="13.5" x14ac:dyDescent="0.25">
      <c r="A1656" s="38"/>
    </row>
    <row r="1657" spans="1:1" s="20" customFormat="1" ht="13.5" x14ac:dyDescent="0.25">
      <c r="A1657" s="38"/>
    </row>
    <row r="1658" spans="1:1" s="20" customFormat="1" ht="13.5" x14ac:dyDescent="0.25">
      <c r="A1658" s="38"/>
    </row>
    <row r="1659" spans="1:1" s="20" customFormat="1" ht="13.5" x14ac:dyDescent="0.25">
      <c r="A1659" s="38"/>
    </row>
    <row r="1660" spans="1:1" s="20" customFormat="1" ht="13.5" x14ac:dyDescent="0.25">
      <c r="A1660" s="38"/>
    </row>
    <row r="1661" spans="1:1" s="20" customFormat="1" ht="13.5" x14ac:dyDescent="0.25">
      <c r="A1661" s="38"/>
    </row>
    <row r="1662" spans="1:1" s="20" customFormat="1" ht="13.5" x14ac:dyDescent="0.25">
      <c r="A1662" s="38"/>
    </row>
    <row r="1663" spans="1:1" s="20" customFormat="1" ht="13.5" x14ac:dyDescent="0.25">
      <c r="A1663" s="38"/>
    </row>
    <row r="1664" spans="1:1" s="20" customFormat="1" ht="13.5" x14ac:dyDescent="0.25">
      <c r="A1664" s="38"/>
    </row>
    <row r="1665" spans="1:1" s="20" customFormat="1" ht="13.5" x14ac:dyDescent="0.25">
      <c r="A1665" s="38"/>
    </row>
    <row r="1666" spans="1:1" s="20" customFormat="1" ht="13.5" x14ac:dyDescent="0.25">
      <c r="A1666" s="38"/>
    </row>
    <row r="1667" spans="1:1" s="20" customFormat="1" ht="13.5" x14ac:dyDescent="0.25">
      <c r="A1667" s="38"/>
    </row>
    <row r="1668" spans="1:1" s="20" customFormat="1" ht="13.5" x14ac:dyDescent="0.25">
      <c r="A1668" s="38"/>
    </row>
    <row r="1669" spans="1:1" s="20" customFormat="1" ht="13.5" x14ac:dyDescent="0.25">
      <c r="A1669" s="38"/>
    </row>
    <row r="1670" spans="1:1" s="20" customFormat="1" ht="13.5" x14ac:dyDescent="0.25">
      <c r="A1670" s="38"/>
    </row>
    <row r="1671" spans="1:1" s="20" customFormat="1" ht="13.5" x14ac:dyDescent="0.25">
      <c r="A1671" s="38"/>
    </row>
    <row r="1672" spans="1:1" s="20" customFormat="1" ht="13.5" x14ac:dyDescent="0.25">
      <c r="A1672" s="38"/>
    </row>
    <row r="1673" spans="1:1" s="20" customFormat="1" ht="13.5" x14ac:dyDescent="0.25">
      <c r="A1673" s="38"/>
    </row>
    <row r="1674" spans="1:1" s="20" customFormat="1" ht="13.5" x14ac:dyDescent="0.25">
      <c r="A1674" s="38"/>
    </row>
    <row r="1675" spans="1:1" s="20" customFormat="1" ht="13.5" x14ac:dyDescent="0.25">
      <c r="A1675" s="38"/>
    </row>
    <row r="1676" spans="1:1" s="20" customFormat="1" ht="13.5" x14ac:dyDescent="0.25">
      <c r="A1676" s="38"/>
    </row>
    <row r="1677" spans="1:1" s="20" customFormat="1" ht="13.5" x14ac:dyDescent="0.25">
      <c r="A1677" s="38"/>
    </row>
    <row r="1678" spans="1:1" s="20" customFormat="1" ht="13.5" x14ac:dyDescent="0.25">
      <c r="A1678" s="38"/>
    </row>
    <row r="1679" spans="1:1" s="20" customFormat="1" ht="13.5" x14ac:dyDescent="0.25">
      <c r="A1679" s="38"/>
    </row>
    <row r="1680" spans="1:1" s="20" customFormat="1" ht="13.5" x14ac:dyDescent="0.25">
      <c r="A1680" s="38"/>
    </row>
    <row r="1681" spans="1:1" s="20" customFormat="1" ht="13.5" x14ac:dyDescent="0.25">
      <c r="A1681" s="38"/>
    </row>
    <row r="1682" spans="1:1" s="20" customFormat="1" ht="13.5" x14ac:dyDescent="0.25">
      <c r="A1682" s="38"/>
    </row>
    <row r="1683" spans="1:1" s="20" customFormat="1" ht="13.5" x14ac:dyDescent="0.25">
      <c r="A1683" s="38"/>
    </row>
    <row r="1684" spans="1:1" s="20" customFormat="1" ht="13.5" x14ac:dyDescent="0.25">
      <c r="A1684" s="38"/>
    </row>
    <row r="1685" spans="1:1" s="20" customFormat="1" ht="13.5" x14ac:dyDescent="0.25">
      <c r="A1685" s="38"/>
    </row>
    <row r="1686" spans="1:1" s="20" customFormat="1" ht="13.5" x14ac:dyDescent="0.25">
      <c r="A1686" s="38"/>
    </row>
    <row r="1687" spans="1:1" s="20" customFormat="1" ht="13.5" x14ac:dyDescent="0.25">
      <c r="A1687" s="38"/>
    </row>
    <row r="1688" spans="1:1" s="20" customFormat="1" ht="13.5" x14ac:dyDescent="0.25">
      <c r="A1688" s="38"/>
    </row>
    <row r="1689" spans="1:1" s="20" customFormat="1" ht="13.5" x14ac:dyDescent="0.25">
      <c r="A1689" s="38"/>
    </row>
    <row r="1690" spans="1:1" s="20" customFormat="1" ht="13.5" x14ac:dyDescent="0.25">
      <c r="A1690" s="38"/>
    </row>
    <row r="1691" spans="1:1" s="20" customFormat="1" ht="13.5" x14ac:dyDescent="0.25">
      <c r="A1691" s="38"/>
    </row>
    <row r="1692" spans="1:1" s="20" customFormat="1" ht="13.5" x14ac:dyDescent="0.25">
      <c r="A1692" s="38"/>
    </row>
    <row r="1693" spans="1:1" s="20" customFormat="1" ht="13.5" x14ac:dyDescent="0.25">
      <c r="A1693" s="38"/>
    </row>
    <row r="1694" spans="1:1" s="20" customFormat="1" ht="13.5" x14ac:dyDescent="0.25">
      <c r="A1694" s="38"/>
    </row>
    <row r="1695" spans="1:1" s="20" customFormat="1" ht="13.5" x14ac:dyDescent="0.25">
      <c r="A1695" s="38"/>
    </row>
    <row r="1696" spans="1:1" s="20" customFormat="1" ht="13.5" x14ac:dyDescent="0.25">
      <c r="A1696" s="38"/>
    </row>
    <row r="1697" spans="1:16" s="20" customFormat="1" ht="13.5" x14ac:dyDescent="0.25">
      <c r="A1697" s="38"/>
    </row>
    <row r="1698" spans="1:16" s="20" customFormat="1" ht="13.5" x14ac:dyDescent="0.25">
      <c r="A1698" s="38"/>
    </row>
    <row r="1699" spans="1:16" s="20" customFormat="1" ht="13.5" x14ac:dyDescent="0.25">
      <c r="A1699" s="38"/>
    </row>
    <row r="1700" spans="1:16" s="20" customFormat="1" ht="13.5" x14ac:dyDescent="0.25">
      <c r="A1700" s="38"/>
    </row>
    <row r="1701" spans="1:16" s="20" customFormat="1" ht="13.5" x14ac:dyDescent="0.25">
      <c r="A1701" s="38"/>
    </row>
    <row r="1702" spans="1:16" s="20" customFormat="1" ht="13.5" x14ac:dyDescent="0.25">
      <c r="A1702" s="38"/>
    </row>
    <row r="1703" spans="1:16" s="20" customFormat="1" ht="13.5" x14ac:dyDescent="0.25">
      <c r="A1703" s="38"/>
    </row>
    <row r="1704" spans="1:16" s="20" customFormat="1" ht="13.5" x14ac:dyDescent="0.25">
      <c r="A1704" s="38"/>
    </row>
    <row r="1705" spans="1:16" s="20" customFormat="1" ht="13.5" x14ac:dyDescent="0.25">
      <c r="A1705" s="38"/>
    </row>
    <row r="1706" spans="1:16" s="2" customFormat="1" ht="13.5" x14ac:dyDescent="0.25">
      <c r="A1706" s="26"/>
      <c r="B1706" s="17"/>
      <c r="C1706" s="17"/>
      <c r="D1706" s="17"/>
      <c r="E1706" s="17"/>
      <c r="F1706" s="17"/>
      <c r="G1706" s="17"/>
      <c r="H1706" s="17"/>
      <c r="I1706" s="17"/>
      <c r="J1706" s="20"/>
      <c r="K1706" s="17"/>
      <c r="L1706" s="17"/>
      <c r="M1706" s="17"/>
      <c r="N1706" s="17"/>
      <c r="O1706" s="17"/>
      <c r="P1706" s="17"/>
    </row>
    <row r="1707" spans="1:16" s="2" customFormat="1" ht="13.5" x14ac:dyDescent="0.25">
      <c r="A1707" s="26"/>
      <c r="B1707" s="17"/>
      <c r="C1707" s="17"/>
      <c r="D1707" s="17"/>
      <c r="E1707" s="17"/>
      <c r="F1707" s="17"/>
      <c r="G1707" s="17"/>
      <c r="H1707" s="17"/>
      <c r="I1707" s="17"/>
      <c r="J1707" s="20"/>
      <c r="K1707" s="17"/>
      <c r="L1707" s="17"/>
      <c r="M1707" s="17"/>
      <c r="N1707" s="17"/>
      <c r="O1707" s="17"/>
      <c r="P1707" s="17"/>
    </row>
    <row r="1708" spans="1:16" s="2" customFormat="1" ht="13.5" x14ac:dyDescent="0.25">
      <c r="A1708" s="26"/>
      <c r="B1708" s="17"/>
      <c r="C1708" s="17"/>
      <c r="D1708" s="17"/>
      <c r="E1708" s="17"/>
      <c r="F1708" s="17"/>
      <c r="G1708" s="17"/>
      <c r="H1708" s="17"/>
      <c r="I1708" s="17"/>
      <c r="J1708" s="20"/>
      <c r="K1708" s="17"/>
      <c r="L1708" s="17"/>
      <c r="M1708" s="17"/>
      <c r="N1708" s="17"/>
      <c r="O1708" s="17"/>
      <c r="P1708" s="17"/>
    </row>
    <row r="1709" spans="1:16" s="2" customFormat="1" ht="13.5" x14ac:dyDescent="0.25">
      <c r="A1709" s="26"/>
      <c r="B1709" s="17"/>
      <c r="C1709" s="17"/>
      <c r="D1709" s="17"/>
      <c r="E1709" s="17"/>
      <c r="F1709" s="17"/>
      <c r="G1709" s="17"/>
      <c r="H1709" s="17"/>
      <c r="I1709" s="17"/>
      <c r="J1709" s="20"/>
      <c r="K1709" s="17"/>
      <c r="L1709" s="17"/>
      <c r="M1709" s="17"/>
      <c r="N1709" s="17"/>
      <c r="O1709" s="17"/>
      <c r="P1709" s="17"/>
    </row>
    <row r="1710" spans="1:16" s="2" customFormat="1" ht="13.5" x14ac:dyDescent="0.25">
      <c r="A1710" s="26"/>
      <c r="B1710" s="17"/>
      <c r="C1710" s="17"/>
      <c r="D1710" s="17"/>
      <c r="E1710" s="17"/>
      <c r="F1710" s="17"/>
      <c r="G1710" s="17"/>
      <c r="H1710" s="17"/>
      <c r="I1710" s="17"/>
      <c r="J1710" s="20"/>
      <c r="K1710" s="17"/>
      <c r="L1710" s="17"/>
      <c r="M1710" s="17"/>
      <c r="N1710" s="17"/>
      <c r="O1710" s="17"/>
      <c r="P1710" s="17"/>
    </row>
    <row r="1711" spans="1:16" s="2" customFormat="1" ht="13.5" x14ac:dyDescent="0.25">
      <c r="A1711" s="26"/>
      <c r="B1711" s="17"/>
      <c r="C1711" s="17"/>
      <c r="D1711" s="17"/>
      <c r="E1711" s="17"/>
      <c r="F1711" s="17"/>
      <c r="G1711" s="17"/>
      <c r="H1711" s="17"/>
      <c r="I1711" s="17"/>
      <c r="J1711" s="20"/>
      <c r="K1711" s="17"/>
      <c r="L1711" s="17"/>
      <c r="M1711" s="17"/>
      <c r="N1711" s="17"/>
      <c r="O1711" s="17"/>
      <c r="P1711" s="17"/>
    </row>
    <row r="1712" spans="1:16" s="2" customFormat="1" ht="13.5" x14ac:dyDescent="0.25">
      <c r="A1712" s="26"/>
      <c r="B1712" s="17"/>
      <c r="C1712" s="17"/>
      <c r="D1712" s="17"/>
      <c r="E1712" s="17"/>
      <c r="F1712" s="17"/>
      <c r="G1712" s="17"/>
      <c r="H1712" s="17"/>
      <c r="I1712" s="17"/>
      <c r="J1712" s="20"/>
      <c r="K1712" s="17"/>
      <c r="L1712" s="17"/>
      <c r="M1712" s="17"/>
      <c r="N1712" s="17"/>
      <c r="O1712" s="17"/>
      <c r="P1712" s="17"/>
    </row>
    <row r="1713" spans="1:16" s="2" customFormat="1" ht="13.5" x14ac:dyDescent="0.25">
      <c r="A1713" s="26"/>
      <c r="B1713" s="17"/>
      <c r="C1713" s="17"/>
      <c r="D1713" s="17"/>
      <c r="E1713" s="17"/>
      <c r="F1713" s="17"/>
      <c r="G1713" s="17"/>
      <c r="H1713" s="17"/>
      <c r="I1713" s="17"/>
      <c r="J1713" s="20"/>
      <c r="K1713" s="17"/>
      <c r="L1713" s="17"/>
      <c r="M1713" s="17"/>
      <c r="N1713" s="17"/>
      <c r="O1713" s="17"/>
      <c r="P1713" s="17"/>
    </row>
    <row r="1714" spans="1:16" s="2" customFormat="1" ht="13.5" x14ac:dyDescent="0.25">
      <c r="A1714" s="26"/>
      <c r="B1714" s="17"/>
      <c r="C1714" s="17"/>
      <c r="D1714" s="17"/>
      <c r="E1714" s="17"/>
      <c r="F1714" s="17"/>
      <c r="G1714" s="17"/>
      <c r="H1714" s="17"/>
      <c r="I1714" s="17"/>
      <c r="J1714" s="20"/>
      <c r="K1714" s="17"/>
      <c r="L1714" s="17"/>
      <c r="M1714" s="17"/>
      <c r="N1714" s="17"/>
      <c r="O1714" s="17"/>
      <c r="P1714" s="17"/>
    </row>
    <row r="1715" spans="1:16" s="2" customFormat="1" ht="13.5" x14ac:dyDescent="0.25">
      <c r="A1715" s="26"/>
      <c r="B1715" s="17"/>
      <c r="C1715" s="17"/>
      <c r="D1715" s="17"/>
      <c r="E1715" s="17"/>
      <c r="F1715" s="17"/>
      <c r="G1715" s="17"/>
      <c r="H1715" s="17"/>
      <c r="I1715" s="17"/>
      <c r="J1715" s="20"/>
      <c r="K1715" s="17"/>
      <c r="L1715" s="17"/>
      <c r="M1715" s="17"/>
      <c r="N1715" s="17"/>
      <c r="O1715" s="17"/>
      <c r="P1715" s="17"/>
    </row>
    <row r="1716" spans="1:16" s="2" customFormat="1" ht="13.5" x14ac:dyDescent="0.25">
      <c r="A1716" s="26"/>
      <c r="B1716" s="17"/>
      <c r="C1716" s="17"/>
      <c r="D1716" s="17"/>
      <c r="E1716" s="17"/>
      <c r="F1716" s="17"/>
      <c r="G1716" s="17"/>
      <c r="H1716" s="17"/>
      <c r="I1716" s="17"/>
      <c r="J1716" s="20"/>
      <c r="K1716" s="17"/>
      <c r="L1716" s="17"/>
      <c r="M1716" s="17"/>
      <c r="N1716" s="17"/>
      <c r="O1716" s="17"/>
      <c r="P1716" s="17"/>
    </row>
    <row r="1717" spans="1:16" s="2" customFormat="1" ht="13.5" x14ac:dyDescent="0.25">
      <c r="A1717" s="26"/>
      <c r="B1717" s="17"/>
      <c r="C1717" s="17"/>
      <c r="D1717" s="17"/>
      <c r="E1717" s="17"/>
      <c r="F1717" s="17"/>
      <c r="G1717" s="17"/>
      <c r="H1717" s="17"/>
      <c r="I1717" s="17"/>
      <c r="J1717" s="20"/>
      <c r="K1717" s="17"/>
      <c r="L1717" s="17"/>
      <c r="M1717" s="17"/>
      <c r="N1717" s="17"/>
      <c r="O1717" s="17"/>
      <c r="P1717" s="17"/>
    </row>
    <row r="1718" spans="1:16" s="2" customFormat="1" ht="13.5" x14ac:dyDescent="0.25">
      <c r="A1718" s="26"/>
      <c r="B1718" s="17"/>
      <c r="C1718" s="17"/>
      <c r="D1718" s="17"/>
      <c r="E1718" s="17"/>
      <c r="F1718" s="17"/>
      <c r="G1718" s="17"/>
      <c r="H1718" s="17"/>
      <c r="I1718" s="17"/>
      <c r="J1718" s="20"/>
      <c r="K1718" s="17"/>
      <c r="L1718" s="17"/>
      <c r="M1718" s="17"/>
      <c r="N1718" s="17"/>
      <c r="O1718" s="17"/>
      <c r="P1718" s="17"/>
    </row>
    <row r="1719" spans="1:16" s="2" customFormat="1" ht="13.5" x14ac:dyDescent="0.25">
      <c r="A1719" s="26"/>
      <c r="B1719" s="17"/>
      <c r="C1719" s="17"/>
      <c r="D1719" s="17"/>
      <c r="E1719" s="17"/>
      <c r="F1719" s="17"/>
      <c r="G1719" s="17"/>
      <c r="H1719" s="17"/>
      <c r="I1719" s="17"/>
      <c r="J1719" s="20"/>
      <c r="K1719" s="17"/>
      <c r="L1719" s="17"/>
      <c r="M1719" s="17"/>
      <c r="N1719" s="17"/>
      <c r="O1719" s="17"/>
      <c r="P1719" s="17"/>
    </row>
    <row r="1720" spans="1:16" s="2" customFormat="1" ht="13.5" x14ac:dyDescent="0.25">
      <c r="A1720" s="26"/>
      <c r="B1720" s="17"/>
      <c r="C1720" s="17"/>
      <c r="D1720" s="17"/>
      <c r="E1720" s="17"/>
      <c r="F1720" s="17"/>
      <c r="G1720" s="17"/>
      <c r="H1720" s="17"/>
      <c r="I1720" s="17"/>
      <c r="J1720" s="20"/>
      <c r="K1720" s="17"/>
      <c r="L1720" s="17"/>
      <c r="M1720" s="17"/>
      <c r="N1720" s="17"/>
      <c r="O1720" s="17"/>
      <c r="P1720" s="17"/>
    </row>
    <row r="1721" spans="1:16" s="2" customFormat="1" ht="13.5" x14ac:dyDescent="0.25">
      <c r="A1721" s="26"/>
      <c r="B1721" s="17"/>
      <c r="C1721" s="17"/>
      <c r="D1721" s="17"/>
      <c r="E1721" s="17"/>
      <c r="F1721" s="17"/>
      <c r="G1721" s="17"/>
      <c r="H1721" s="17"/>
      <c r="I1721" s="17"/>
      <c r="J1721" s="20"/>
      <c r="K1721" s="17"/>
      <c r="L1721" s="17"/>
      <c r="M1721" s="17"/>
      <c r="N1721" s="17"/>
      <c r="O1721" s="17"/>
      <c r="P1721" s="17"/>
    </row>
    <row r="1722" spans="1:16" s="2" customFormat="1" ht="13.5" x14ac:dyDescent="0.25">
      <c r="A1722" s="26"/>
      <c r="B1722" s="17"/>
      <c r="C1722" s="17"/>
      <c r="D1722" s="17"/>
      <c r="E1722" s="17"/>
      <c r="F1722" s="17"/>
      <c r="G1722" s="17"/>
      <c r="H1722" s="17"/>
      <c r="I1722" s="17"/>
      <c r="J1722" s="20"/>
      <c r="K1722" s="17"/>
      <c r="L1722" s="17"/>
      <c r="M1722" s="17"/>
      <c r="N1722" s="17"/>
      <c r="O1722" s="17"/>
      <c r="P1722" s="17"/>
    </row>
    <row r="1723" spans="1:16" s="2" customFormat="1" ht="13.5" x14ac:dyDescent="0.25">
      <c r="A1723" s="26"/>
      <c r="B1723" s="17"/>
      <c r="C1723" s="17"/>
      <c r="D1723" s="17"/>
      <c r="E1723" s="17"/>
      <c r="F1723" s="17"/>
      <c r="G1723" s="17"/>
      <c r="H1723" s="17"/>
      <c r="I1723" s="17"/>
      <c r="J1723" s="20"/>
      <c r="K1723" s="17"/>
      <c r="L1723" s="17"/>
      <c r="M1723" s="17"/>
      <c r="N1723" s="17"/>
      <c r="O1723" s="17"/>
      <c r="P1723" s="17"/>
    </row>
    <row r="1724" spans="1:16" s="2" customFormat="1" ht="13.5" x14ac:dyDescent="0.25">
      <c r="A1724" s="26"/>
      <c r="B1724" s="17"/>
      <c r="C1724" s="17"/>
      <c r="D1724" s="17"/>
      <c r="E1724" s="17"/>
      <c r="F1724" s="17"/>
      <c r="G1724" s="17"/>
      <c r="H1724" s="17"/>
      <c r="I1724" s="17"/>
      <c r="J1724" s="20"/>
      <c r="K1724" s="17"/>
      <c r="L1724" s="17"/>
      <c r="M1724" s="17"/>
      <c r="N1724" s="17"/>
      <c r="O1724" s="17"/>
      <c r="P1724" s="17"/>
    </row>
    <row r="1725" spans="1:16" s="2" customFormat="1" ht="13.5" x14ac:dyDescent="0.25">
      <c r="A1725" s="26"/>
      <c r="B1725" s="17"/>
      <c r="C1725" s="17"/>
      <c r="D1725" s="17"/>
      <c r="E1725" s="17"/>
      <c r="F1725" s="17"/>
      <c r="G1725" s="17"/>
      <c r="H1725" s="17"/>
      <c r="I1725" s="17"/>
      <c r="J1725" s="20"/>
      <c r="K1725" s="17"/>
      <c r="L1725" s="17"/>
      <c r="M1725" s="17"/>
      <c r="N1725" s="17"/>
      <c r="O1725" s="17"/>
      <c r="P1725" s="17"/>
    </row>
    <row r="1726" spans="1:16" s="2" customFormat="1" ht="13.5" x14ac:dyDescent="0.25">
      <c r="A1726" s="26"/>
      <c r="B1726" s="17"/>
      <c r="C1726" s="17"/>
      <c r="D1726" s="17"/>
      <c r="E1726" s="17"/>
      <c r="F1726" s="17"/>
      <c r="G1726" s="17"/>
      <c r="H1726" s="17"/>
      <c r="I1726" s="17"/>
      <c r="J1726" s="20"/>
      <c r="K1726" s="17"/>
      <c r="L1726" s="17"/>
      <c r="M1726" s="17"/>
      <c r="N1726" s="17"/>
      <c r="O1726" s="17"/>
      <c r="P1726" s="17"/>
    </row>
    <row r="1727" spans="1:16" s="2" customFormat="1" ht="13.5" x14ac:dyDescent="0.25">
      <c r="A1727" s="26"/>
      <c r="B1727" s="17"/>
      <c r="C1727" s="17"/>
      <c r="D1727" s="17"/>
      <c r="E1727" s="17"/>
      <c r="F1727" s="17"/>
      <c r="G1727" s="17"/>
      <c r="H1727" s="17"/>
      <c r="I1727" s="17"/>
      <c r="J1727" s="20"/>
      <c r="K1727" s="17"/>
      <c r="L1727" s="17"/>
      <c r="M1727" s="17"/>
      <c r="N1727" s="17"/>
      <c r="O1727" s="17"/>
      <c r="P1727" s="17"/>
    </row>
    <row r="1728" spans="1:16" s="2" customFormat="1" ht="13.5" x14ac:dyDescent="0.25">
      <c r="A1728" s="26"/>
      <c r="B1728" s="17"/>
      <c r="C1728" s="17"/>
      <c r="D1728" s="17"/>
      <c r="E1728" s="17"/>
      <c r="F1728" s="17"/>
      <c r="G1728" s="17"/>
      <c r="H1728" s="17"/>
      <c r="I1728" s="17"/>
      <c r="J1728" s="20"/>
      <c r="K1728" s="17"/>
      <c r="L1728" s="17"/>
      <c r="M1728" s="17"/>
      <c r="N1728" s="17"/>
      <c r="O1728" s="17"/>
      <c r="P1728" s="17"/>
    </row>
    <row r="1729" spans="1:16" s="2" customFormat="1" ht="13.5" x14ac:dyDescent="0.25">
      <c r="A1729" s="26"/>
      <c r="B1729" s="17"/>
      <c r="C1729" s="17"/>
      <c r="D1729" s="17"/>
      <c r="E1729" s="17"/>
      <c r="F1729" s="17"/>
      <c r="G1729" s="17"/>
      <c r="H1729" s="17"/>
      <c r="I1729" s="17"/>
      <c r="J1729" s="20"/>
      <c r="K1729" s="17"/>
      <c r="L1729" s="17"/>
      <c r="M1729" s="17"/>
      <c r="N1729" s="17"/>
      <c r="O1729" s="17"/>
      <c r="P1729" s="17"/>
    </row>
    <row r="1730" spans="1:16" s="2" customFormat="1" ht="13.5" x14ac:dyDescent="0.25">
      <c r="A1730" s="26"/>
      <c r="B1730" s="17"/>
      <c r="C1730" s="17"/>
      <c r="D1730" s="17"/>
      <c r="E1730" s="17"/>
      <c r="F1730" s="17"/>
      <c r="G1730" s="17"/>
      <c r="H1730" s="17"/>
      <c r="I1730" s="17"/>
      <c r="J1730" s="20"/>
      <c r="K1730" s="17"/>
      <c r="L1730" s="17"/>
      <c r="M1730" s="17"/>
      <c r="N1730" s="17"/>
      <c r="O1730" s="17"/>
      <c r="P1730" s="17"/>
    </row>
    <row r="1731" spans="1:16" s="2" customFormat="1" ht="13.5" x14ac:dyDescent="0.25">
      <c r="A1731" s="26"/>
      <c r="B1731" s="17"/>
      <c r="C1731" s="17"/>
      <c r="D1731" s="17"/>
      <c r="E1731" s="17"/>
      <c r="F1731" s="17"/>
      <c r="G1731" s="17"/>
      <c r="H1731" s="17"/>
      <c r="I1731" s="17"/>
      <c r="J1731" s="20"/>
      <c r="K1731" s="17"/>
      <c r="L1731" s="17"/>
      <c r="M1731" s="17"/>
      <c r="N1731" s="17"/>
      <c r="O1731" s="17"/>
      <c r="P1731" s="17"/>
    </row>
    <row r="1732" spans="1:16" s="2" customFormat="1" ht="13.5" x14ac:dyDescent="0.25">
      <c r="A1732" s="26"/>
      <c r="B1732" s="17"/>
      <c r="C1732" s="17"/>
      <c r="D1732" s="17"/>
      <c r="E1732" s="17"/>
      <c r="F1732" s="17"/>
      <c r="G1732" s="17"/>
      <c r="H1732" s="17"/>
      <c r="I1732" s="17"/>
      <c r="J1732" s="20"/>
      <c r="K1732" s="17"/>
      <c r="L1732" s="17"/>
      <c r="M1732" s="17"/>
      <c r="N1732" s="17"/>
      <c r="O1732" s="17"/>
      <c r="P1732" s="17"/>
    </row>
    <row r="1733" spans="1:16" s="2" customFormat="1" ht="13.5" x14ac:dyDescent="0.25">
      <c r="A1733" s="26"/>
      <c r="B1733" s="17"/>
      <c r="C1733" s="17"/>
      <c r="D1733" s="17"/>
      <c r="E1733" s="17"/>
      <c r="F1733" s="17"/>
      <c r="G1733" s="17"/>
      <c r="H1733" s="17"/>
      <c r="I1733" s="17"/>
      <c r="J1733" s="20"/>
      <c r="K1733" s="17"/>
      <c r="L1733" s="17"/>
      <c r="M1733" s="17"/>
      <c r="N1733" s="17"/>
      <c r="O1733" s="17"/>
      <c r="P1733" s="17"/>
    </row>
    <row r="1734" spans="1:16" s="2" customFormat="1" ht="13.5" x14ac:dyDescent="0.25">
      <c r="A1734" s="26"/>
      <c r="B1734" s="17"/>
      <c r="C1734" s="17"/>
      <c r="D1734" s="17"/>
      <c r="E1734" s="17"/>
      <c r="F1734" s="17"/>
      <c r="G1734" s="17"/>
      <c r="H1734" s="17"/>
      <c r="I1734" s="17"/>
      <c r="J1734" s="20"/>
      <c r="K1734" s="17"/>
      <c r="L1734" s="17"/>
      <c r="M1734" s="17"/>
      <c r="N1734" s="17"/>
      <c r="O1734" s="17"/>
      <c r="P1734" s="17"/>
    </row>
    <row r="1735" spans="1:16" s="2" customFormat="1" ht="13.5" x14ac:dyDescent="0.25">
      <c r="A1735" s="26"/>
      <c r="B1735" s="17"/>
      <c r="C1735" s="17"/>
      <c r="D1735" s="17"/>
      <c r="E1735" s="17"/>
      <c r="F1735" s="17"/>
      <c r="G1735" s="17"/>
      <c r="H1735" s="17"/>
      <c r="I1735" s="17"/>
      <c r="J1735" s="20"/>
      <c r="K1735" s="17"/>
      <c r="L1735" s="17"/>
      <c r="M1735" s="17"/>
      <c r="N1735" s="17"/>
      <c r="O1735" s="17"/>
      <c r="P1735" s="17"/>
    </row>
    <row r="1736" spans="1:16" s="2" customFormat="1" ht="13.5" x14ac:dyDescent="0.25">
      <c r="A1736" s="26"/>
      <c r="B1736" s="17"/>
      <c r="C1736" s="17"/>
      <c r="D1736" s="17"/>
      <c r="E1736" s="17"/>
      <c r="F1736" s="17"/>
      <c r="G1736" s="17"/>
      <c r="H1736" s="17"/>
      <c r="I1736" s="17"/>
      <c r="J1736" s="20"/>
      <c r="K1736" s="17"/>
      <c r="L1736" s="17"/>
      <c r="M1736" s="17"/>
      <c r="N1736" s="17"/>
      <c r="O1736" s="17"/>
      <c r="P1736" s="17"/>
    </row>
    <row r="1737" spans="1:16" s="2" customFormat="1" ht="13.5" x14ac:dyDescent="0.25">
      <c r="A1737" s="26"/>
      <c r="B1737" s="17"/>
      <c r="C1737" s="17"/>
      <c r="D1737" s="17"/>
      <c r="E1737" s="17"/>
      <c r="F1737" s="17"/>
      <c r="G1737" s="17"/>
      <c r="H1737" s="17"/>
      <c r="I1737" s="17"/>
      <c r="J1737" s="20"/>
      <c r="K1737" s="17"/>
      <c r="L1737" s="17"/>
      <c r="M1737" s="17"/>
      <c r="N1737" s="17"/>
      <c r="O1737" s="17"/>
      <c r="P1737" s="17"/>
    </row>
    <row r="1738" spans="1:16" s="2" customFormat="1" ht="13.5" x14ac:dyDescent="0.25">
      <c r="A1738" s="26"/>
      <c r="B1738" s="17"/>
      <c r="C1738" s="17"/>
      <c r="D1738" s="17"/>
      <c r="E1738" s="17"/>
      <c r="F1738" s="17"/>
      <c r="G1738" s="17"/>
      <c r="H1738" s="17"/>
      <c r="I1738" s="17"/>
      <c r="J1738" s="20"/>
      <c r="K1738" s="17"/>
      <c r="L1738" s="17"/>
      <c r="M1738" s="17"/>
      <c r="N1738" s="17"/>
      <c r="O1738" s="17"/>
      <c r="P1738" s="17"/>
    </row>
    <row r="1739" spans="1:16" s="2" customFormat="1" ht="13.5" x14ac:dyDescent="0.25">
      <c r="A1739" s="26"/>
      <c r="B1739" s="17"/>
      <c r="C1739" s="17"/>
      <c r="D1739" s="17"/>
      <c r="E1739" s="17"/>
      <c r="F1739" s="17"/>
      <c r="G1739" s="17"/>
      <c r="H1739" s="17"/>
      <c r="I1739" s="17"/>
      <c r="J1739" s="20"/>
      <c r="K1739" s="17"/>
      <c r="L1739" s="17"/>
      <c r="M1739" s="17"/>
      <c r="N1739" s="17"/>
      <c r="O1739" s="17"/>
      <c r="P1739" s="17"/>
    </row>
    <row r="1740" spans="1:16" s="2" customFormat="1" ht="13.5" x14ac:dyDescent="0.25">
      <c r="A1740" s="26"/>
      <c r="B1740" s="17"/>
      <c r="C1740" s="17"/>
      <c r="D1740" s="17"/>
      <c r="E1740" s="17"/>
      <c r="F1740" s="17"/>
      <c r="G1740" s="17"/>
      <c r="H1740" s="17"/>
      <c r="I1740" s="17"/>
      <c r="J1740" s="20"/>
      <c r="K1740" s="17"/>
      <c r="L1740" s="17"/>
      <c r="M1740" s="17"/>
      <c r="N1740" s="17"/>
      <c r="O1740" s="17"/>
      <c r="P1740" s="17"/>
    </row>
    <row r="1741" spans="1:16" s="2" customFormat="1" ht="13.5" x14ac:dyDescent="0.25">
      <c r="A1741" s="26"/>
      <c r="B1741" s="17"/>
      <c r="C1741" s="17"/>
      <c r="D1741" s="17"/>
      <c r="E1741" s="17"/>
      <c r="F1741" s="17"/>
      <c r="G1741" s="17"/>
      <c r="H1741" s="17"/>
      <c r="I1741" s="17"/>
      <c r="J1741" s="20"/>
      <c r="K1741" s="17"/>
      <c r="L1741" s="17"/>
      <c r="M1741" s="17"/>
      <c r="N1741" s="17"/>
      <c r="O1741" s="17"/>
      <c r="P1741" s="17"/>
    </row>
    <row r="1742" spans="1:16" s="2" customFormat="1" ht="13.5" x14ac:dyDescent="0.25">
      <c r="A1742" s="26"/>
      <c r="B1742" s="17"/>
      <c r="C1742" s="17"/>
      <c r="D1742" s="17"/>
      <c r="E1742" s="17"/>
      <c r="F1742" s="17"/>
      <c r="G1742" s="17"/>
      <c r="H1742" s="17"/>
      <c r="I1742" s="17"/>
      <c r="J1742" s="20"/>
      <c r="K1742" s="17"/>
      <c r="L1742" s="17"/>
      <c r="M1742" s="17"/>
      <c r="N1742" s="17"/>
      <c r="O1742" s="17"/>
      <c r="P1742" s="17"/>
    </row>
    <row r="1743" spans="1:16" s="2" customFormat="1" ht="13.5" x14ac:dyDescent="0.25">
      <c r="A1743" s="26"/>
      <c r="B1743" s="17"/>
      <c r="C1743" s="17"/>
      <c r="D1743" s="17"/>
      <c r="E1743" s="17"/>
      <c r="F1743" s="17"/>
      <c r="G1743" s="17"/>
      <c r="H1743" s="17"/>
      <c r="I1743" s="17"/>
      <c r="J1743" s="20"/>
      <c r="K1743" s="17"/>
      <c r="L1743" s="17"/>
      <c r="M1743" s="17"/>
      <c r="N1743" s="17"/>
      <c r="O1743" s="17"/>
      <c r="P1743" s="17"/>
    </row>
    <row r="1744" spans="1:16" s="2" customFormat="1" ht="13.5" x14ac:dyDescent="0.25">
      <c r="A1744" s="26"/>
      <c r="B1744" s="17"/>
      <c r="C1744" s="17"/>
      <c r="D1744" s="17"/>
      <c r="E1744" s="17"/>
      <c r="F1744" s="17"/>
      <c r="G1744" s="17"/>
      <c r="H1744" s="17"/>
      <c r="I1744" s="17"/>
      <c r="J1744" s="20"/>
      <c r="K1744" s="17"/>
      <c r="L1744" s="17"/>
      <c r="M1744" s="17"/>
      <c r="N1744" s="17"/>
      <c r="O1744" s="17"/>
      <c r="P1744" s="17"/>
    </row>
    <row r="1745" spans="1:16" s="2" customFormat="1" ht="13.5" x14ac:dyDescent="0.25">
      <c r="A1745" s="26"/>
      <c r="B1745" s="17"/>
      <c r="C1745" s="17"/>
      <c r="D1745" s="17"/>
      <c r="E1745" s="17"/>
      <c r="F1745" s="17"/>
      <c r="G1745" s="17"/>
      <c r="H1745" s="17"/>
      <c r="I1745" s="17"/>
      <c r="J1745" s="20"/>
      <c r="K1745" s="17"/>
      <c r="L1745" s="17"/>
      <c r="M1745" s="17"/>
      <c r="N1745" s="17"/>
      <c r="O1745" s="17"/>
      <c r="P1745" s="17"/>
    </row>
    <row r="1746" spans="1:16" s="2" customFormat="1" ht="13.5" x14ac:dyDescent="0.25">
      <c r="A1746" s="26"/>
      <c r="B1746" s="17"/>
      <c r="C1746" s="17"/>
      <c r="D1746" s="17"/>
      <c r="E1746" s="17"/>
      <c r="F1746" s="17"/>
      <c r="G1746" s="17"/>
      <c r="H1746" s="17"/>
      <c r="I1746" s="17"/>
      <c r="J1746" s="20"/>
      <c r="K1746" s="17"/>
      <c r="L1746" s="17"/>
      <c r="M1746" s="17"/>
      <c r="N1746" s="17"/>
      <c r="O1746" s="17"/>
      <c r="P1746" s="17"/>
    </row>
    <row r="1747" spans="1:16" s="2" customFormat="1" ht="13.5" x14ac:dyDescent="0.25">
      <c r="A1747" s="26"/>
      <c r="B1747" s="17"/>
      <c r="C1747" s="17"/>
      <c r="D1747" s="17"/>
      <c r="E1747" s="17"/>
      <c r="F1747" s="17"/>
      <c r="G1747" s="17"/>
      <c r="H1747" s="17"/>
      <c r="I1747" s="17"/>
      <c r="J1747" s="20"/>
      <c r="K1747" s="17"/>
      <c r="L1747" s="17"/>
      <c r="M1747" s="17"/>
      <c r="N1747" s="17"/>
      <c r="O1747" s="17"/>
      <c r="P1747" s="17"/>
    </row>
    <row r="1748" spans="1:16" s="2" customFormat="1" ht="13.5" x14ac:dyDescent="0.25">
      <c r="A1748" s="26"/>
      <c r="B1748" s="17"/>
      <c r="C1748" s="17"/>
      <c r="D1748" s="17"/>
      <c r="E1748" s="17"/>
      <c r="F1748" s="17"/>
      <c r="G1748" s="17"/>
      <c r="H1748" s="17"/>
      <c r="I1748" s="17"/>
      <c r="J1748" s="20"/>
      <c r="K1748" s="17"/>
      <c r="L1748" s="17"/>
      <c r="M1748" s="17"/>
      <c r="N1748" s="17"/>
      <c r="O1748" s="17"/>
      <c r="P1748" s="17"/>
    </row>
    <row r="1749" spans="1:16" s="2" customFormat="1" ht="13.5" x14ac:dyDescent="0.25">
      <c r="A1749" s="26"/>
      <c r="B1749" s="17"/>
      <c r="C1749" s="17"/>
      <c r="D1749" s="17"/>
      <c r="E1749" s="17"/>
      <c r="F1749" s="17"/>
      <c r="G1749" s="17"/>
      <c r="H1749" s="17"/>
      <c r="I1749" s="17"/>
      <c r="J1749" s="20"/>
      <c r="K1749" s="17"/>
      <c r="L1749" s="17"/>
      <c r="M1749" s="17"/>
      <c r="N1749" s="17"/>
      <c r="O1749" s="17"/>
      <c r="P1749" s="17"/>
    </row>
    <row r="1750" spans="1:16" s="2" customFormat="1" ht="13.5" x14ac:dyDescent="0.25">
      <c r="A1750" s="26"/>
      <c r="B1750" s="17"/>
      <c r="C1750" s="17"/>
      <c r="D1750" s="17"/>
      <c r="E1750" s="17"/>
      <c r="F1750" s="17"/>
      <c r="G1750" s="17"/>
      <c r="H1750" s="17"/>
      <c r="I1750" s="17"/>
      <c r="J1750" s="20"/>
      <c r="K1750" s="17"/>
      <c r="L1750" s="17"/>
      <c r="M1750" s="17"/>
      <c r="N1750" s="17"/>
      <c r="O1750" s="17"/>
      <c r="P1750" s="17"/>
    </row>
    <row r="1751" spans="1:16" s="2" customFormat="1" ht="13.5" x14ac:dyDescent="0.25">
      <c r="A1751" s="26"/>
      <c r="B1751" s="17"/>
      <c r="C1751" s="17"/>
      <c r="D1751" s="17"/>
      <c r="E1751" s="17"/>
      <c r="F1751" s="17"/>
      <c r="G1751" s="17"/>
      <c r="H1751" s="17"/>
      <c r="I1751" s="17"/>
      <c r="J1751" s="20"/>
      <c r="K1751" s="17"/>
      <c r="L1751" s="17"/>
      <c r="M1751" s="17"/>
      <c r="N1751" s="17"/>
      <c r="O1751" s="17"/>
      <c r="P1751" s="17"/>
    </row>
    <row r="1752" spans="1:16" s="2" customFormat="1" ht="13.5" x14ac:dyDescent="0.25">
      <c r="A1752" s="26"/>
      <c r="B1752" s="17"/>
      <c r="C1752" s="17"/>
      <c r="D1752" s="17"/>
      <c r="E1752" s="17"/>
      <c r="F1752" s="17"/>
      <c r="G1752" s="17"/>
      <c r="H1752" s="17"/>
      <c r="I1752" s="17"/>
      <c r="J1752" s="20"/>
      <c r="K1752" s="17"/>
      <c r="L1752" s="17"/>
      <c r="M1752" s="17"/>
      <c r="N1752" s="17"/>
      <c r="O1752" s="17"/>
      <c r="P1752" s="17"/>
    </row>
    <row r="1753" spans="1:16" s="2" customFormat="1" ht="13.5" x14ac:dyDescent="0.25">
      <c r="A1753" s="26"/>
      <c r="B1753" s="17"/>
      <c r="C1753" s="17"/>
      <c r="D1753" s="17"/>
      <c r="E1753" s="17"/>
      <c r="F1753" s="17"/>
      <c r="G1753" s="17"/>
      <c r="H1753" s="17"/>
      <c r="I1753" s="17"/>
      <c r="J1753" s="20"/>
      <c r="K1753" s="17"/>
      <c r="L1753" s="17"/>
      <c r="M1753" s="17"/>
      <c r="N1753" s="17"/>
      <c r="O1753" s="17"/>
      <c r="P1753" s="17"/>
    </row>
    <row r="1754" spans="1:16" s="2" customFormat="1" ht="13.5" x14ac:dyDescent="0.25">
      <c r="A1754" s="26"/>
      <c r="B1754" s="17"/>
      <c r="C1754" s="17"/>
      <c r="D1754" s="17"/>
      <c r="E1754" s="17"/>
      <c r="F1754" s="17"/>
      <c r="G1754" s="17"/>
      <c r="H1754" s="17"/>
      <c r="I1754" s="17"/>
      <c r="J1754" s="20"/>
      <c r="K1754" s="17"/>
      <c r="L1754" s="17"/>
      <c r="M1754" s="17"/>
      <c r="N1754" s="17"/>
      <c r="O1754" s="17"/>
      <c r="P1754" s="17"/>
    </row>
    <row r="1755" spans="1:16" s="2" customFormat="1" ht="13.5" x14ac:dyDescent="0.25">
      <c r="A1755" s="26"/>
      <c r="B1755" s="17"/>
      <c r="C1755" s="17"/>
      <c r="D1755" s="17"/>
      <c r="E1755" s="17"/>
      <c r="F1755" s="17"/>
      <c r="G1755" s="17"/>
      <c r="H1755" s="17"/>
      <c r="I1755" s="17"/>
      <c r="J1755" s="20"/>
      <c r="K1755" s="17"/>
      <c r="L1755" s="17"/>
      <c r="M1755" s="17"/>
      <c r="N1755" s="17"/>
      <c r="O1755" s="17"/>
      <c r="P1755" s="17"/>
    </row>
    <row r="1756" spans="1:16" s="2" customFormat="1" ht="13.5" x14ac:dyDescent="0.25">
      <c r="A1756" s="26"/>
      <c r="B1756" s="17"/>
      <c r="C1756" s="17"/>
      <c r="D1756" s="17"/>
      <c r="E1756" s="17"/>
      <c r="F1756" s="17"/>
      <c r="G1756" s="17"/>
      <c r="H1756" s="17"/>
      <c r="I1756" s="17"/>
      <c r="J1756" s="20"/>
      <c r="K1756" s="17"/>
      <c r="L1756" s="17"/>
      <c r="M1756" s="17"/>
      <c r="N1756" s="17"/>
      <c r="O1756" s="17"/>
      <c r="P1756" s="17"/>
    </row>
    <row r="1757" spans="1:16" s="2" customFormat="1" ht="13.5" x14ac:dyDescent="0.25">
      <c r="A1757" s="26"/>
      <c r="B1757" s="17"/>
      <c r="C1757" s="17"/>
      <c r="D1757" s="17"/>
      <c r="E1757" s="17"/>
      <c r="F1757" s="17"/>
      <c r="G1757" s="17"/>
      <c r="H1757" s="17"/>
      <c r="I1757" s="17"/>
      <c r="J1757" s="20"/>
      <c r="K1757" s="17"/>
      <c r="L1757" s="17"/>
      <c r="M1757" s="17"/>
      <c r="N1757" s="17"/>
      <c r="O1757" s="17"/>
      <c r="P1757" s="17"/>
    </row>
    <row r="1758" spans="1:16" s="2" customFormat="1" ht="13.5" x14ac:dyDescent="0.25">
      <c r="A1758" s="26"/>
      <c r="B1758" s="17"/>
      <c r="C1758" s="17"/>
      <c r="D1758" s="17"/>
      <c r="E1758" s="17"/>
      <c r="F1758" s="17"/>
      <c r="G1758" s="17"/>
      <c r="H1758" s="17"/>
      <c r="I1758" s="17"/>
      <c r="J1758" s="20"/>
      <c r="K1758" s="17"/>
      <c r="L1758" s="17"/>
      <c r="M1758" s="17"/>
      <c r="N1758" s="17"/>
      <c r="O1758" s="17"/>
      <c r="P1758" s="17"/>
    </row>
    <row r="1759" spans="1:16" s="2" customFormat="1" ht="13.5" x14ac:dyDescent="0.25">
      <c r="A1759" s="26"/>
      <c r="B1759" s="17"/>
      <c r="C1759" s="17"/>
      <c r="D1759" s="17"/>
      <c r="E1759" s="17"/>
      <c r="F1759" s="17"/>
      <c r="G1759" s="17"/>
      <c r="H1759" s="17"/>
      <c r="I1759" s="17"/>
      <c r="J1759" s="20"/>
      <c r="K1759" s="17"/>
      <c r="L1759" s="17"/>
      <c r="M1759" s="17"/>
      <c r="N1759" s="17"/>
      <c r="O1759" s="17"/>
      <c r="P1759" s="17"/>
    </row>
    <row r="1760" spans="1:16" s="2" customFormat="1" ht="13.5" x14ac:dyDescent="0.25">
      <c r="A1760" s="26"/>
      <c r="B1760" s="17"/>
      <c r="C1760" s="17"/>
      <c r="D1760" s="17"/>
      <c r="E1760" s="17"/>
      <c r="F1760" s="17"/>
      <c r="G1760" s="17"/>
      <c r="H1760" s="17"/>
      <c r="I1760" s="17"/>
      <c r="J1760" s="20"/>
      <c r="K1760" s="17"/>
      <c r="L1760" s="17"/>
      <c r="M1760" s="17"/>
      <c r="N1760" s="17"/>
      <c r="O1760" s="17"/>
      <c r="P1760" s="17"/>
    </row>
    <row r="1761" spans="1:16" s="2" customFormat="1" ht="13.5" x14ac:dyDescent="0.25">
      <c r="A1761" s="26"/>
      <c r="B1761" s="17"/>
      <c r="C1761" s="17"/>
      <c r="D1761" s="17"/>
      <c r="E1761" s="17"/>
      <c r="F1761" s="17"/>
      <c r="G1761" s="17"/>
      <c r="H1761" s="17"/>
      <c r="I1761" s="17"/>
      <c r="J1761" s="20"/>
      <c r="K1761" s="17"/>
      <c r="L1761" s="17"/>
      <c r="M1761" s="17"/>
      <c r="N1761" s="17"/>
      <c r="O1761" s="17"/>
      <c r="P1761" s="17"/>
    </row>
    <row r="1762" spans="1:16" s="2" customFormat="1" ht="13.5" x14ac:dyDescent="0.25">
      <c r="A1762" s="26"/>
      <c r="B1762" s="17"/>
      <c r="C1762" s="17"/>
      <c r="D1762" s="17"/>
      <c r="E1762" s="17"/>
      <c r="F1762" s="17"/>
      <c r="G1762" s="17"/>
      <c r="H1762" s="17"/>
      <c r="I1762" s="17"/>
      <c r="J1762" s="20"/>
      <c r="K1762" s="17"/>
      <c r="L1762" s="17"/>
      <c r="M1762" s="17"/>
      <c r="N1762" s="17"/>
      <c r="O1762" s="17"/>
      <c r="P1762" s="17"/>
    </row>
    <row r="1763" spans="1:16" s="2" customFormat="1" ht="13.5" x14ac:dyDescent="0.25">
      <c r="A1763" s="26"/>
      <c r="B1763" s="17"/>
      <c r="C1763" s="17"/>
      <c r="D1763" s="17"/>
      <c r="E1763" s="17"/>
      <c r="F1763" s="17"/>
      <c r="G1763" s="17"/>
      <c r="H1763" s="17"/>
      <c r="I1763" s="17"/>
      <c r="J1763" s="20"/>
      <c r="K1763" s="17"/>
      <c r="L1763" s="17"/>
      <c r="M1763" s="17"/>
      <c r="N1763" s="17"/>
      <c r="O1763" s="17"/>
      <c r="P1763" s="17"/>
    </row>
    <row r="1764" spans="1:16" s="2" customFormat="1" ht="13.5" x14ac:dyDescent="0.25">
      <c r="A1764" s="26"/>
      <c r="B1764" s="17"/>
      <c r="C1764" s="17"/>
      <c r="D1764" s="17"/>
      <c r="E1764" s="17"/>
      <c r="F1764" s="17"/>
      <c r="G1764" s="17"/>
      <c r="H1764" s="17"/>
      <c r="I1764" s="17"/>
      <c r="J1764" s="20"/>
      <c r="K1764" s="17"/>
      <c r="L1764" s="17"/>
      <c r="M1764" s="17"/>
      <c r="N1764" s="17"/>
      <c r="O1764" s="17"/>
      <c r="P1764" s="17"/>
    </row>
    <row r="1765" spans="1:16" s="2" customFormat="1" ht="13.5" x14ac:dyDescent="0.25">
      <c r="A1765" s="26"/>
      <c r="B1765" s="17"/>
      <c r="C1765" s="17"/>
      <c r="D1765" s="17"/>
      <c r="E1765" s="17"/>
      <c r="F1765" s="17"/>
      <c r="G1765" s="17"/>
      <c r="H1765" s="17"/>
      <c r="I1765" s="17"/>
      <c r="J1765" s="20"/>
      <c r="K1765" s="17"/>
      <c r="L1765" s="17"/>
      <c r="M1765" s="17"/>
      <c r="N1765" s="17"/>
      <c r="O1765" s="17"/>
      <c r="P1765" s="17"/>
    </row>
    <row r="1766" spans="1:16" s="2" customFormat="1" ht="13.5" x14ac:dyDescent="0.25">
      <c r="A1766" s="26"/>
      <c r="B1766" s="17"/>
      <c r="C1766" s="17"/>
      <c r="D1766" s="17"/>
      <c r="E1766" s="17"/>
      <c r="F1766" s="17"/>
      <c r="G1766" s="17"/>
      <c r="H1766" s="17"/>
      <c r="I1766" s="17"/>
      <c r="J1766" s="20"/>
      <c r="K1766" s="17"/>
      <c r="L1766" s="17"/>
      <c r="M1766" s="17"/>
      <c r="N1766" s="17"/>
      <c r="O1766" s="17"/>
      <c r="P1766" s="17"/>
    </row>
    <row r="1767" spans="1:16" s="2" customFormat="1" ht="13.5" x14ac:dyDescent="0.25">
      <c r="A1767" s="26"/>
      <c r="B1767" s="17"/>
      <c r="C1767" s="17"/>
      <c r="D1767" s="17"/>
      <c r="E1767" s="17"/>
      <c r="F1767" s="17"/>
      <c r="G1767" s="17"/>
      <c r="H1767" s="17"/>
      <c r="I1767" s="17"/>
      <c r="J1767" s="20"/>
      <c r="K1767" s="17"/>
      <c r="L1767" s="17"/>
      <c r="M1767" s="17"/>
      <c r="N1767" s="17"/>
      <c r="O1767" s="17"/>
      <c r="P1767" s="17"/>
    </row>
    <row r="1768" spans="1:16" s="2" customFormat="1" ht="13.5" x14ac:dyDescent="0.25">
      <c r="A1768" s="26"/>
      <c r="B1768" s="17"/>
      <c r="C1768" s="17"/>
      <c r="D1768" s="17"/>
      <c r="E1768" s="17"/>
      <c r="F1768" s="17"/>
      <c r="G1768" s="17"/>
      <c r="H1768" s="17"/>
      <c r="I1768" s="17"/>
      <c r="J1768" s="20"/>
      <c r="K1768" s="17"/>
      <c r="L1768" s="17"/>
      <c r="M1768" s="17"/>
      <c r="N1768" s="17"/>
      <c r="O1768" s="17"/>
      <c r="P1768" s="17"/>
    </row>
    <row r="1769" spans="1:16" s="2" customFormat="1" ht="13.5" x14ac:dyDescent="0.25">
      <c r="A1769" s="26"/>
      <c r="B1769" s="17"/>
      <c r="C1769" s="17"/>
      <c r="D1769" s="17"/>
      <c r="E1769" s="17"/>
      <c r="F1769" s="17"/>
      <c r="G1769" s="17"/>
      <c r="H1769" s="17"/>
      <c r="I1769" s="17"/>
      <c r="J1769" s="20"/>
      <c r="K1769" s="17"/>
      <c r="L1769" s="17"/>
      <c r="M1769" s="17"/>
      <c r="N1769" s="17"/>
      <c r="O1769" s="17"/>
      <c r="P1769" s="17"/>
    </row>
    <row r="1770" spans="1:16" s="2" customFormat="1" ht="13.5" x14ac:dyDescent="0.25">
      <c r="A1770" s="26"/>
      <c r="B1770" s="17"/>
      <c r="C1770" s="17"/>
      <c r="D1770" s="17"/>
      <c r="E1770" s="17"/>
      <c r="F1770" s="17"/>
      <c r="G1770" s="17"/>
      <c r="H1770" s="17"/>
      <c r="I1770" s="17"/>
      <c r="J1770" s="20"/>
      <c r="K1770" s="17"/>
      <c r="L1770" s="17"/>
      <c r="M1770" s="17"/>
      <c r="N1770" s="17"/>
      <c r="O1770" s="17"/>
      <c r="P1770" s="17"/>
    </row>
    <row r="1771" spans="1:16" s="2" customFormat="1" ht="13.5" x14ac:dyDescent="0.25">
      <c r="A1771" s="26"/>
      <c r="B1771" s="17"/>
      <c r="C1771" s="17"/>
      <c r="D1771" s="17"/>
      <c r="E1771" s="17"/>
      <c r="F1771" s="17"/>
      <c r="G1771" s="17"/>
      <c r="H1771" s="17"/>
      <c r="I1771" s="17"/>
      <c r="J1771" s="20"/>
      <c r="K1771" s="17"/>
      <c r="L1771" s="17"/>
      <c r="M1771" s="17"/>
      <c r="N1771" s="17"/>
      <c r="O1771" s="17"/>
      <c r="P1771" s="17"/>
    </row>
    <row r="1772" spans="1:16" s="2" customFormat="1" ht="13.5" x14ac:dyDescent="0.25">
      <c r="A1772" s="26"/>
      <c r="B1772" s="17"/>
      <c r="C1772" s="17"/>
      <c r="D1772" s="17"/>
      <c r="E1772" s="17"/>
      <c r="F1772" s="17"/>
      <c r="G1772" s="17"/>
      <c r="H1772" s="17"/>
      <c r="I1772" s="17"/>
      <c r="J1772" s="20"/>
      <c r="K1772" s="17"/>
      <c r="L1772" s="17"/>
      <c r="M1772" s="17"/>
      <c r="N1772" s="17"/>
      <c r="O1772" s="17"/>
      <c r="P1772" s="17"/>
    </row>
    <row r="1773" spans="1:16" s="2" customFormat="1" ht="13.5" x14ac:dyDescent="0.25">
      <c r="A1773" s="26"/>
      <c r="B1773" s="17"/>
      <c r="C1773" s="17"/>
      <c r="D1773" s="17"/>
      <c r="E1773" s="17"/>
      <c r="F1773" s="17"/>
      <c r="G1773" s="17"/>
      <c r="H1773" s="17"/>
      <c r="I1773" s="17"/>
      <c r="J1773" s="20"/>
      <c r="K1773" s="17"/>
      <c r="L1773" s="17"/>
      <c r="M1773" s="17"/>
      <c r="N1773" s="17"/>
      <c r="O1773" s="17"/>
      <c r="P1773" s="17"/>
    </row>
    <row r="1774" spans="1:16" s="2" customFormat="1" ht="13.5" x14ac:dyDescent="0.25">
      <c r="A1774" s="26"/>
      <c r="B1774" s="17"/>
      <c r="C1774" s="17"/>
      <c r="D1774" s="17"/>
      <c r="E1774" s="17"/>
      <c r="F1774" s="17"/>
      <c r="G1774" s="17"/>
      <c r="H1774" s="17"/>
      <c r="I1774" s="17"/>
      <c r="J1774" s="20"/>
      <c r="K1774" s="17"/>
      <c r="L1774" s="17"/>
      <c r="M1774" s="17"/>
      <c r="N1774" s="17"/>
      <c r="O1774" s="17"/>
      <c r="P1774" s="17"/>
    </row>
    <row r="1775" spans="1:16" s="2" customFormat="1" ht="13.5" x14ac:dyDescent="0.25">
      <c r="A1775" s="26"/>
      <c r="B1775" s="17"/>
      <c r="C1775" s="17"/>
      <c r="D1775" s="17"/>
      <c r="E1775" s="17"/>
      <c r="F1775" s="17"/>
      <c r="G1775" s="17"/>
      <c r="H1775" s="17"/>
      <c r="I1775" s="17"/>
      <c r="J1775" s="20"/>
      <c r="K1775" s="17"/>
      <c r="L1775" s="17"/>
      <c r="M1775" s="17"/>
      <c r="N1775" s="17"/>
      <c r="O1775" s="17"/>
      <c r="P1775" s="17"/>
    </row>
    <row r="1776" spans="1:16" s="2" customFormat="1" ht="13.5" x14ac:dyDescent="0.25">
      <c r="A1776" s="26"/>
      <c r="B1776" s="17"/>
      <c r="C1776" s="17"/>
      <c r="D1776" s="17"/>
      <c r="E1776" s="17"/>
      <c r="F1776" s="17"/>
      <c r="G1776" s="17"/>
      <c r="H1776" s="17"/>
      <c r="I1776" s="17"/>
      <c r="J1776" s="20"/>
      <c r="K1776" s="17"/>
      <c r="L1776" s="17"/>
      <c r="M1776" s="17"/>
      <c r="N1776" s="17"/>
      <c r="O1776" s="17"/>
      <c r="P1776" s="17"/>
    </row>
    <row r="1777" spans="1:16" s="2" customFormat="1" ht="13.5" x14ac:dyDescent="0.25">
      <c r="A1777" s="26"/>
      <c r="B1777" s="17"/>
      <c r="C1777" s="17"/>
      <c r="D1777" s="17"/>
      <c r="E1777" s="17"/>
      <c r="F1777" s="17"/>
      <c r="G1777" s="17"/>
      <c r="H1777" s="17"/>
      <c r="I1777" s="17"/>
      <c r="J1777" s="20"/>
      <c r="K1777" s="17"/>
      <c r="L1777" s="17"/>
      <c r="M1777" s="17"/>
      <c r="N1777" s="17"/>
      <c r="O1777" s="17"/>
      <c r="P1777" s="17"/>
    </row>
    <row r="1778" spans="1:16" s="2" customFormat="1" ht="13.5" x14ac:dyDescent="0.25">
      <c r="A1778" s="26"/>
      <c r="B1778" s="17"/>
      <c r="C1778" s="17"/>
      <c r="D1778" s="17"/>
      <c r="E1778" s="17"/>
      <c r="F1778" s="17"/>
      <c r="G1778" s="17"/>
      <c r="H1778" s="17"/>
      <c r="I1778" s="17"/>
      <c r="J1778" s="20"/>
      <c r="K1778" s="17"/>
      <c r="L1778" s="17"/>
      <c r="M1778" s="17"/>
      <c r="N1778" s="17"/>
      <c r="O1778" s="17"/>
      <c r="P1778" s="17"/>
    </row>
    <row r="1779" spans="1:16" s="2" customFormat="1" ht="13.5" x14ac:dyDescent="0.25">
      <c r="A1779" s="26"/>
      <c r="B1779" s="17"/>
      <c r="C1779" s="17"/>
      <c r="D1779" s="17"/>
      <c r="E1779" s="17"/>
      <c r="F1779" s="17"/>
      <c r="G1779" s="17"/>
      <c r="H1779" s="17"/>
      <c r="I1779" s="17"/>
      <c r="J1779" s="20"/>
      <c r="K1779" s="17"/>
      <c r="L1779" s="17"/>
      <c r="M1779" s="17"/>
      <c r="N1779" s="17"/>
      <c r="O1779" s="17"/>
      <c r="P1779" s="17"/>
    </row>
    <row r="1780" spans="1:16" s="2" customFormat="1" ht="13.5" x14ac:dyDescent="0.25">
      <c r="A1780" s="26"/>
      <c r="B1780" s="17"/>
      <c r="C1780" s="17"/>
      <c r="D1780" s="17"/>
      <c r="E1780" s="17"/>
      <c r="F1780" s="17"/>
      <c r="G1780" s="17"/>
      <c r="H1780" s="17"/>
      <c r="I1780" s="17"/>
      <c r="J1780" s="20"/>
      <c r="K1780" s="17"/>
      <c r="L1780" s="17"/>
      <c r="M1780" s="17"/>
      <c r="N1780" s="17"/>
      <c r="O1780" s="17"/>
      <c r="P1780" s="17"/>
    </row>
    <row r="1781" spans="1:16" s="2" customFormat="1" ht="13.5" x14ac:dyDescent="0.25">
      <c r="A1781" s="26"/>
      <c r="B1781" s="17"/>
      <c r="C1781" s="17"/>
      <c r="D1781" s="17"/>
      <c r="E1781" s="17"/>
      <c r="F1781" s="17"/>
      <c r="G1781" s="17"/>
      <c r="H1781" s="17"/>
      <c r="I1781" s="17"/>
      <c r="J1781" s="20"/>
      <c r="K1781" s="17"/>
      <c r="L1781" s="17"/>
      <c r="M1781" s="17"/>
      <c r="N1781" s="17"/>
      <c r="O1781" s="17"/>
      <c r="P1781" s="17"/>
    </row>
    <row r="1782" spans="1:16" s="2" customFormat="1" ht="13.5" x14ac:dyDescent="0.25">
      <c r="A1782" s="26"/>
      <c r="B1782" s="17"/>
      <c r="C1782" s="17"/>
      <c r="D1782" s="17"/>
      <c r="E1782" s="17"/>
      <c r="F1782" s="17"/>
      <c r="G1782" s="17"/>
      <c r="H1782" s="17"/>
      <c r="I1782" s="17"/>
      <c r="J1782" s="20"/>
      <c r="K1782" s="17"/>
      <c r="L1782" s="17"/>
      <c r="M1782" s="17"/>
      <c r="N1782" s="17"/>
      <c r="O1782" s="17"/>
      <c r="P1782" s="17"/>
    </row>
    <row r="1783" spans="1:16" s="2" customFormat="1" ht="13.5" x14ac:dyDescent="0.25">
      <c r="A1783" s="26"/>
      <c r="B1783" s="17"/>
      <c r="C1783" s="17"/>
      <c r="D1783" s="17"/>
      <c r="E1783" s="17"/>
      <c r="F1783" s="17"/>
      <c r="G1783" s="17"/>
      <c r="H1783" s="17"/>
      <c r="I1783" s="17"/>
      <c r="J1783" s="20"/>
      <c r="K1783" s="17"/>
      <c r="L1783" s="17"/>
      <c r="M1783" s="17"/>
      <c r="N1783" s="17"/>
      <c r="O1783" s="17"/>
      <c r="P1783" s="17"/>
    </row>
    <row r="1784" spans="1:16" s="2" customFormat="1" ht="13.5" x14ac:dyDescent="0.25">
      <c r="A1784" s="26"/>
      <c r="B1784" s="17"/>
      <c r="C1784" s="17"/>
      <c r="D1784" s="17"/>
      <c r="E1784" s="17"/>
      <c r="F1784" s="17"/>
      <c r="G1784" s="17"/>
      <c r="H1784" s="17"/>
      <c r="I1784" s="17"/>
      <c r="J1784" s="20"/>
      <c r="K1784" s="17"/>
      <c r="L1784" s="17"/>
      <c r="M1784" s="17"/>
      <c r="N1784" s="17"/>
      <c r="O1784" s="17"/>
      <c r="P1784" s="17"/>
    </row>
    <row r="1785" spans="1:16" s="2" customFormat="1" ht="13.5" x14ac:dyDescent="0.25">
      <c r="A1785" s="26"/>
      <c r="B1785" s="17"/>
      <c r="C1785" s="17"/>
      <c r="D1785" s="17"/>
      <c r="E1785" s="17"/>
      <c r="F1785" s="17"/>
      <c r="G1785" s="17"/>
      <c r="H1785" s="17"/>
      <c r="I1785" s="17"/>
      <c r="J1785" s="20"/>
      <c r="K1785" s="17"/>
      <c r="L1785" s="17"/>
      <c r="M1785" s="17"/>
      <c r="N1785" s="17"/>
      <c r="O1785" s="17"/>
      <c r="P1785" s="17"/>
    </row>
    <row r="1786" spans="1:16" s="2" customFormat="1" ht="13.5" x14ac:dyDescent="0.25">
      <c r="A1786" s="26"/>
      <c r="B1786" s="17"/>
      <c r="C1786" s="17"/>
      <c r="D1786" s="17"/>
      <c r="E1786" s="17"/>
      <c r="F1786" s="17"/>
      <c r="G1786" s="17"/>
      <c r="H1786" s="17"/>
      <c r="I1786" s="17"/>
      <c r="J1786" s="20"/>
      <c r="K1786" s="17"/>
      <c r="L1786" s="17"/>
      <c r="M1786" s="17"/>
      <c r="N1786" s="17"/>
      <c r="O1786" s="17"/>
      <c r="P1786" s="17"/>
    </row>
    <row r="1787" spans="1:16" s="2" customFormat="1" ht="13.5" x14ac:dyDescent="0.25">
      <c r="A1787" s="26"/>
      <c r="B1787" s="17"/>
      <c r="C1787" s="17"/>
      <c r="D1787" s="17"/>
      <c r="E1787" s="17"/>
      <c r="F1787" s="17"/>
      <c r="G1787" s="17"/>
      <c r="H1787" s="17"/>
      <c r="I1787" s="17"/>
      <c r="J1787" s="20"/>
      <c r="K1787" s="17"/>
      <c r="L1787" s="17"/>
      <c r="M1787" s="17"/>
      <c r="N1787" s="17"/>
      <c r="O1787" s="17"/>
      <c r="P1787" s="17"/>
    </row>
    <row r="1788" spans="1:16" s="2" customFormat="1" ht="13.5" x14ac:dyDescent="0.25">
      <c r="A1788" s="26"/>
      <c r="B1788" s="17"/>
      <c r="C1788" s="17"/>
      <c r="D1788" s="17"/>
      <c r="E1788" s="17"/>
      <c r="F1788" s="17"/>
      <c r="G1788" s="17"/>
      <c r="H1788" s="17"/>
      <c r="I1788" s="17"/>
      <c r="J1788" s="20"/>
      <c r="K1788" s="17"/>
      <c r="L1788" s="17"/>
      <c r="M1788" s="17"/>
      <c r="N1788" s="17"/>
      <c r="O1788" s="17"/>
      <c r="P1788" s="17"/>
    </row>
    <row r="1789" spans="1:16" s="2" customFormat="1" ht="13.5" x14ac:dyDescent="0.25">
      <c r="A1789" s="26"/>
      <c r="B1789" s="17"/>
      <c r="C1789" s="17"/>
      <c r="D1789" s="17"/>
      <c r="E1789" s="17"/>
      <c r="F1789" s="17"/>
      <c r="G1789" s="17"/>
      <c r="H1789" s="17"/>
      <c r="I1789" s="17"/>
      <c r="J1789" s="20"/>
      <c r="K1789" s="17"/>
      <c r="L1789" s="17"/>
      <c r="M1789" s="17"/>
      <c r="N1789" s="17"/>
      <c r="O1789" s="17"/>
      <c r="P1789" s="17"/>
    </row>
    <row r="1790" spans="1:16" s="2" customFormat="1" ht="13.5" x14ac:dyDescent="0.25">
      <c r="A1790" s="26"/>
      <c r="B1790" s="17"/>
      <c r="C1790" s="17"/>
      <c r="D1790" s="17"/>
      <c r="E1790" s="17"/>
      <c r="F1790" s="17"/>
      <c r="G1790" s="17"/>
      <c r="H1790" s="17"/>
      <c r="I1790" s="17"/>
      <c r="J1790" s="20"/>
      <c r="K1790" s="17"/>
      <c r="L1790" s="17"/>
      <c r="M1790" s="17"/>
      <c r="N1790" s="17"/>
      <c r="O1790" s="17"/>
      <c r="P1790" s="17"/>
    </row>
    <row r="1791" spans="1:16" s="2" customFormat="1" ht="13.5" x14ac:dyDescent="0.25">
      <c r="A1791" s="26"/>
      <c r="B1791" s="17"/>
      <c r="C1791" s="17"/>
      <c r="D1791" s="17"/>
      <c r="E1791" s="17"/>
      <c r="F1791" s="17"/>
      <c r="G1791" s="17"/>
      <c r="H1791" s="17"/>
      <c r="I1791" s="17"/>
      <c r="J1791" s="20"/>
      <c r="K1791" s="17"/>
      <c r="L1791" s="17"/>
      <c r="M1791" s="17"/>
      <c r="N1791" s="17"/>
      <c r="O1791" s="17"/>
      <c r="P1791" s="17"/>
    </row>
    <row r="1792" spans="1:16" s="2" customFormat="1" ht="13.5" x14ac:dyDescent="0.25">
      <c r="A1792" s="26"/>
      <c r="B1792" s="17"/>
      <c r="C1792" s="17"/>
      <c r="D1792" s="17"/>
      <c r="E1792" s="17"/>
      <c r="F1792" s="17"/>
      <c r="G1792" s="17"/>
      <c r="H1792" s="17"/>
      <c r="I1792" s="17"/>
      <c r="J1792" s="20"/>
      <c r="K1792" s="17"/>
      <c r="L1792" s="17"/>
      <c r="M1792" s="17"/>
      <c r="N1792" s="17"/>
      <c r="O1792" s="17"/>
      <c r="P1792" s="17"/>
    </row>
    <row r="1793" spans="1:16" s="2" customFormat="1" ht="13.5" x14ac:dyDescent="0.25">
      <c r="A1793" s="26"/>
      <c r="B1793" s="17"/>
      <c r="C1793" s="17"/>
      <c r="D1793" s="17"/>
      <c r="E1793" s="17"/>
      <c r="F1793" s="17"/>
      <c r="G1793" s="17"/>
      <c r="H1793" s="17"/>
      <c r="I1793" s="17"/>
      <c r="J1793" s="20"/>
      <c r="K1793" s="17"/>
      <c r="L1793" s="17"/>
      <c r="M1793" s="17"/>
      <c r="N1793" s="17"/>
      <c r="O1793" s="17"/>
      <c r="P1793" s="17"/>
    </row>
    <row r="1794" spans="1:16" s="2" customFormat="1" ht="13.5" x14ac:dyDescent="0.25">
      <c r="A1794" s="26"/>
      <c r="B1794" s="17"/>
      <c r="C1794" s="17"/>
      <c r="D1794" s="17"/>
      <c r="E1794" s="17"/>
      <c r="F1794" s="17"/>
      <c r="G1794" s="17"/>
      <c r="H1794" s="17"/>
      <c r="I1794" s="17"/>
      <c r="J1794" s="20"/>
      <c r="K1794" s="17"/>
      <c r="L1794" s="17"/>
      <c r="M1794" s="17"/>
      <c r="N1794" s="17"/>
      <c r="O1794" s="17"/>
      <c r="P1794" s="17"/>
    </row>
    <row r="1795" spans="1:16" s="2" customFormat="1" ht="13.5" x14ac:dyDescent="0.25">
      <c r="A1795" s="26"/>
      <c r="B1795" s="17"/>
      <c r="C1795" s="17"/>
      <c r="D1795" s="17"/>
      <c r="E1795" s="17"/>
      <c r="F1795" s="17"/>
      <c r="G1795" s="17"/>
      <c r="H1795" s="17"/>
      <c r="I1795" s="17"/>
      <c r="J1795" s="20"/>
      <c r="K1795" s="17"/>
      <c r="L1795" s="17"/>
      <c r="M1795" s="17"/>
      <c r="N1795" s="17"/>
      <c r="O1795" s="17"/>
      <c r="P1795" s="17"/>
    </row>
    <row r="1796" spans="1:16" s="2" customFormat="1" ht="13.5" x14ac:dyDescent="0.25">
      <c r="A1796" s="26"/>
      <c r="B1796" s="17"/>
      <c r="C1796" s="17"/>
      <c r="D1796" s="17"/>
      <c r="E1796" s="17"/>
      <c r="F1796" s="17"/>
      <c r="G1796" s="17"/>
      <c r="H1796" s="17"/>
      <c r="I1796" s="17"/>
      <c r="J1796" s="20"/>
      <c r="K1796" s="17"/>
      <c r="L1796" s="17"/>
      <c r="M1796" s="17"/>
      <c r="N1796" s="17"/>
      <c r="O1796" s="17"/>
      <c r="P1796" s="17"/>
    </row>
    <row r="1797" spans="1:16" s="2" customFormat="1" ht="13.5" x14ac:dyDescent="0.25">
      <c r="A1797" s="26"/>
      <c r="B1797" s="17"/>
      <c r="C1797" s="17"/>
      <c r="D1797" s="17"/>
      <c r="E1797" s="17"/>
      <c r="F1797" s="17"/>
      <c r="G1797" s="17"/>
      <c r="H1797" s="17"/>
      <c r="I1797" s="17"/>
      <c r="J1797" s="20"/>
      <c r="K1797" s="17"/>
      <c r="L1797" s="17"/>
      <c r="M1797" s="17"/>
      <c r="N1797" s="17"/>
      <c r="O1797" s="17"/>
      <c r="P1797" s="17"/>
    </row>
    <row r="1798" spans="1:16" s="2" customFormat="1" ht="13.5" x14ac:dyDescent="0.25">
      <c r="A1798" s="26"/>
      <c r="B1798" s="17"/>
      <c r="C1798" s="17"/>
      <c r="D1798" s="17"/>
      <c r="E1798" s="17"/>
      <c r="F1798" s="17"/>
      <c r="G1798" s="17"/>
      <c r="H1798" s="17"/>
      <c r="I1798" s="17"/>
      <c r="J1798" s="20"/>
      <c r="K1798" s="17"/>
      <c r="L1798" s="17"/>
      <c r="M1798" s="17"/>
      <c r="N1798" s="17"/>
      <c r="O1798" s="17"/>
      <c r="P1798" s="17"/>
    </row>
    <row r="1799" spans="1:16" s="2" customFormat="1" ht="13.5" x14ac:dyDescent="0.25">
      <c r="A1799" s="26"/>
      <c r="B1799" s="17"/>
      <c r="C1799" s="17"/>
      <c r="D1799" s="17"/>
      <c r="E1799" s="17"/>
      <c r="F1799" s="17"/>
      <c r="G1799" s="17"/>
      <c r="H1799" s="17"/>
      <c r="I1799" s="17"/>
      <c r="J1799" s="20"/>
      <c r="K1799" s="17"/>
      <c r="L1799" s="17"/>
      <c r="M1799" s="17"/>
      <c r="N1799" s="17"/>
      <c r="O1799" s="17"/>
      <c r="P1799" s="17"/>
    </row>
    <row r="1800" spans="1:16" s="2" customFormat="1" ht="13.5" x14ac:dyDescent="0.25">
      <c r="A1800" s="26"/>
      <c r="B1800" s="17"/>
      <c r="C1800" s="17"/>
      <c r="D1800" s="17"/>
      <c r="E1800" s="17"/>
      <c r="F1800" s="17"/>
      <c r="G1800" s="17"/>
      <c r="H1800" s="17"/>
      <c r="I1800" s="17"/>
      <c r="J1800" s="20"/>
      <c r="K1800" s="17"/>
      <c r="L1800" s="17"/>
      <c r="M1800" s="17"/>
      <c r="N1800" s="17"/>
      <c r="O1800" s="17"/>
      <c r="P1800" s="17"/>
    </row>
    <row r="1801" spans="1:16" s="2" customFormat="1" ht="13.5" x14ac:dyDescent="0.25">
      <c r="A1801" s="26"/>
      <c r="B1801" s="17"/>
      <c r="C1801" s="17"/>
      <c r="D1801" s="17"/>
      <c r="E1801" s="17"/>
      <c r="F1801" s="17"/>
      <c r="G1801" s="17"/>
      <c r="H1801" s="17"/>
      <c r="I1801" s="17"/>
      <c r="J1801" s="20"/>
      <c r="K1801" s="17"/>
      <c r="L1801" s="17"/>
      <c r="M1801" s="17"/>
      <c r="N1801" s="17"/>
      <c r="O1801" s="17"/>
      <c r="P1801" s="17"/>
    </row>
    <row r="1802" spans="1:16" s="2" customFormat="1" ht="13.5" x14ac:dyDescent="0.25">
      <c r="A1802" s="26"/>
      <c r="B1802" s="17"/>
      <c r="C1802" s="17"/>
      <c r="D1802" s="17"/>
      <c r="E1802" s="17"/>
      <c r="F1802" s="17"/>
      <c r="G1802" s="17"/>
      <c r="H1802" s="17"/>
      <c r="I1802" s="17"/>
      <c r="J1802" s="20"/>
      <c r="K1802" s="17"/>
      <c r="L1802" s="17"/>
      <c r="M1802" s="17"/>
      <c r="N1802" s="17"/>
      <c r="O1802" s="17"/>
      <c r="P1802" s="17"/>
    </row>
    <row r="1803" spans="1:16" s="2" customFormat="1" ht="13.5" x14ac:dyDescent="0.25">
      <c r="A1803" s="26"/>
      <c r="B1803" s="17"/>
      <c r="C1803" s="17"/>
      <c r="D1803" s="17"/>
      <c r="E1803" s="17"/>
      <c r="F1803" s="17"/>
      <c r="G1803" s="17"/>
      <c r="H1803" s="17"/>
      <c r="I1803" s="17"/>
      <c r="J1803" s="20"/>
      <c r="K1803" s="17"/>
      <c r="L1803" s="17"/>
      <c r="M1803" s="17"/>
      <c r="N1803" s="17"/>
      <c r="O1803" s="17"/>
      <c r="P1803" s="17"/>
    </row>
    <row r="1804" spans="1:16" s="2" customFormat="1" ht="13.5" x14ac:dyDescent="0.25">
      <c r="A1804" s="26"/>
      <c r="B1804" s="17"/>
      <c r="C1804" s="17"/>
      <c r="D1804" s="17"/>
      <c r="E1804" s="17"/>
      <c r="F1804" s="17"/>
      <c r="G1804" s="17"/>
      <c r="H1804" s="17"/>
      <c r="I1804" s="17"/>
      <c r="J1804" s="20"/>
      <c r="K1804" s="17"/>
      <c r="L1804" s="17"/>
      <c r="M1804" s="17"/>
      <c r="N1804" s="17"/>
      <c r="O1804" s="17"/>
      <c r="P1804" s="17"/>
    </row>
    <row r="1805" spans="1:16" s="2" customFormat="1" ht="13.5" x14ac:dyDescent="0.25">
      <c r="A1805" s="26"/>
      <c r="B1805" s="17"/>
      <c r="C1805" s="17"/>
      <c r="D1805" s="17"/>
      <c r="E1805" s="17"/>
      <c r="F1805" s="17"/>
      <c r="G1805" s="17"/>
      <c r="H1805" s="17"/>
      <c r="I1805" s="17"/>
      <c r="J1805" s="20"/>
      <c r="K1805" s="17"/>
      <c r="L1805" s="17"/>
      <c r="M1805" s="17"/>
      <c r="N1805" s="17"/>
      <c r="O1805" s="17"/>
      <c r="P1805" s="17"/>
    </row>
    <row r="1806" spans="1:16" s="2" customFormat="1" ht="13.5" x14ac:dyDescent="0.25">
      <c r="A1806" s="26"/>
      <c r="B1806" s="17"/>
      <c r="C1806" s="17"/>
      <c r="D1806" s="17"/>
      <c r="E1806" s="17"/>
      <c r="F1806" s="17"/>
      <c r="G1806" s="17"/>
      <c r="H1806" s="17"/>
      <c r="I1806" s="17"/>
      <c r="J1806" s="20"/>
      <c r="K1806" s="17"/>
      <c r="L1806" s="17"/>
      <c r="M1806" s="17"/>
      <c r="N1806" s="17"/>
      <c r="O1806" s="17"/>
      <c r="P1806" s="17"/>
    </row>
    <row r="1807" spans="1:16" s="2" customFormat="1" ht="13.5" x14ac:dyDescent="0.25">
      <c r="A1807" s="26"/>
      <c r="B1807" s="17"/>
      <c r="C1807" s="17"/>
      <c r="D1807" s="17"/>
      <c r="E1807" s="17"/>
      <c r="F1807" s="17"/>
      <c r="G1807" s="17"/>
      <c r="H1807" s="17"/>
      <c r="I1807" s="17"/>
      <c r="J1807" s="20"/>
      <c r="K1807" s="17"/>
      <c r="L1807" s="17"/>
      <c r="M1807" s="17"/>
      <c r="N1807" s="17"/>
      <c r="O1807" s="17"/>
      <c r="P1807" s="17"/>
    </row>
    <row r="1808" spans="1:16" s="2" customFormat="1" ht="13.5" x14ac:dyDescent="0.25">
      <c r="A1808" s="26"/>
      <c r="B1808" s="17"/>
      <c r="C1808" s="17"/>
      <c r="D1808" s="17"/>
      <c r="E1808" s="17"/>
      <c r="F1808" s="17"/>
      <c r="G1808" s="17"/>
      <c r="H1808" s="17"/>
      <c r="I1808" s="17"/>
      <c r="J1808" s="20"/>
      <c r="K1808" s="17"/>
      <c r="L1808" s="17"/>
      <c r="M1808" s="17"/>
      <c r="N1808" s="17"/>
      <c r="O1808" s="17"/>
      <c r="P1808" s="17"/>
    </row>
    <row r="1809" spans="1:16" s="2" customFormat="1" ht="13.5" x14ac:dyDescent="0.25">
      <c r="A1809" s="26"/>
      <c r="B1809" s="17"/>
      <c r="C1809" s="17"/>
      <c r="D1809" s="17"/>
      <c r="E1809" s="17"/>
      <c r="F1809" s="17"/>
      <c r="G1809" s="17"/>
      <c r="H1809" s="17"/>
      <c r="I1809" s="17"/>
      <c r="J1809" s="20"/>
      <c r="K1809" s="17"/>
      <c r="L1809" s="17"/>
      <c r="M1809" s="17"/>
      <c r="N1809" s="17"/>
      <c r="O1809" s="17"/>
      <c r="P1809" s="17"/>
    </row>
    <row r="1810" spans="1:16" s="2" customFormat="1" ht="13.5" x14ac:dyDescent="0.25">
      <c r="A1810" s="26"/>
      <c r="B1810" s="17"/>
      <c r="C1810" s="17"/>
      <c r="D1810" s="17"/>
      <c r="E1810" s="17"/>
      <c r="F1810" s="17"/>
      <c r="G1810" s="17"/>
      <c r="H1810" s="17"/>
      <c r="I1810" s="17"/>
      <c r="J1810" s="20"/>
      <c r="K1810" s="17"/>
      <c r="L1810" s="17"/>
      <c r="M1810" s="17"/>
      <c r="N1810" s="17"/>
      <c r="O1810" s="17"/>
      <c r="P1810" s="17"/>
    </row>
    <row r="1811" spans="1:16" s="2" customFormat="1" ht="13.5" x14ac:dyDescent="0.25">
      <c r="A1811" s="26"/>
      <c r="B1811" s="17"/>
      <c r="C1811" s="17"/>
      <c r="D1811" s="17"/>
      <c r="E1811" s="17"/>
      <c r="F1811" s="17"/>
      <c r="G1811" s="17"/>
      <c r="H1811" s="17"/>
      <c r="I1811" s="17"/>
      <c r="J1811" s="20"/>
      <c r="K1811" s="17"/>
      <c r="L1811" s="17"/>
      <c r="M1811" s="17"/>
      <c r="N1811" s="17"/>
      <c r="O1811" s="17"/>
      <c r="P1811" s="17"/>
    </row>
    <row r="1812" spans="1:16" s="2" customFormat="1" ht="13.5" x14ac:dyDescent="0.25">
      <c r="A1812" s="26"/>
      <c r="B1812" s="17"/>
      <c r="C1812" s="17"/>
      <c r="D1812" s="17"/>
      <c r="E1812" s="17"/>
      <c r="F1812" s="17"/>
      <c r="G1812" s="17"/>
      <c r="H1812" s="17"/>
      <c r="I1812" s="17"/>
      <c r="J1812" s="20"/>
      <c r="K1812" s="17"/>
      <c r="L1812" s="17"/>
      <c r="M1812" s="17"/>
      <c r="N1812" s="17"/>
      <c r="O1812" s="17"/>
      <c r="P1812" s="17"/>
    </row>
    <row r="1813" spans="1:16" s="2" customFormat="1" ht="13.5" x14ac:dyDescent="0.25">
      <c r="A1813" s="26"/>
      <c r="B1813" s="17"/>
      <c r="C1813" s="17"/>
      <c r="D1813" s="17"/>
      <c r="E1813" s="17"/>
      <c r="F1813" s="17"/>
      <c r="G1813" s="17"/>
      <c r="H1813" s="17"/>
      <c r="I1813" s="17"/>
      <c r="J1813" s="20"/>
      <c r="K1813" s="17"/>
      <c r="L1813" s="17"/>
      <c r="M1813" s="17"/>
      <c r="N1813" s="17"/>
      <c r="O1813" s="17"/>
      <c r="P1813" s="17"/>
    </row>
    <row r="1814" spans="1:16" s="2" customFormat="1" ht="13.5" x14ac:dyDescent="0.25">
      <c r="A1814" s="26"/>
      <c r="B1814" s="17"/>
      <c r="C1814" s="17"/>
      <c r="D1814" s="17"/>
      <c r="E1814" s="17"/>
      <c r="F1814" s="17"/>
      <c r="G1814" s="17"/>
      <c r="H1814" s="17"/>
      <c r="I1814" s="17"/>
      <c r="J1814" s="20"/>
      <c r="K1814" s="17"/>
      <c r="L1814" s="17"/>
      <c r="M1814" s="17"/>
      <c r="N1814" s="17"/>
      <c r="O1814" s="17"/>
      <c r="P1814" s="17"/>
    </row>
    <row r="1815" spans="1:16" s="2" customFormat="1" ht="13.5" x14ac:dyDescent="0.25">
      <c r="A1815" s="26"/>
      <c r="B1815" s="17"/>
      <c r="C1815" s="17"/>
      <c r="D1815" s="17"/>
      <c r="E1815" s="17"/>
      <c r="F1815" s="17"/>
      <c r="G1815" s="17"/>
      <c r="H1815" s="17"/>
      <c r="I1815" s="17"/>
      <c r="J1815" s="20"/>
      <c r="K1815" s="17"/>
      <c r="L1815" s="17"/>
      <c r="M1815" s="17"/>
      <c r="N1815" s="17"/>
      <c r="O1815" s="17"/>
      <c r="P1815" s="17"/>
    </row>
    <row r="1816" spans="1:16" s="2" customFormat="1" ht="13.5" x14ac:dyDescent="0.25">
      <c r="A1816" s="26"/>
      <c r="B1816" s="17"/>
      <c r="C1816" s="17"/>
      <c r="D1816" s="17"/>
      <c r="E1816" s="17"/>
      <c r="F1816" s="17"/>
      <c r="G1816" s="17"/>
      <c r="H1816" s="17"/>
      <c r="I1816" s="17"/>
      <c r="J1816" s="20"/>
      <c r="K1816" s="17"/>
      <c r="L1816" s="17"/>
      <c r="M1816" s="17"/>
      <c r="N1816" s="17"/>
      <c r="O1816" s="17"/>
      <c r="P1816" s="17"/>
    </row>
    <row r="1817" spans="1:16" s="2" customFormat="1" ht="13.5" x14ac:dyDescent="0.25">
      <c r="A1817" s="26"/>
      <c r="B1817" s="17"/>
      <c r="C1817" s="17"/>
      <c r="D1817" s="17"/>
      <c r="E1817" s="17"/>
      <c r="F1817" s="17"/>
      <c r="G1817" s="17"/>
      <c r="H1817" s="17"/>
      <c r="I1817" s="17"/>
      <c r="J1817" s="20"/>
      <c r="K1817" s="17"/>
      <c r="L1817" s="17"/>
      <c r="M1817" s="17"/>
      <c r="N1817" s="17"/>
      <c r="O1817" s="17"/>
      <c r="P1817" s="17"/>
    </row>
    <row r="1818" spans="1:16" s="2" customFormat="1" ht="13.5" x14ac:dyDescent="0.25">
      <c r="A1818" s="26"/>
      <c r="B1818" s="17"/>
      <c r="C1818" s="17"/>
      <c r="D1818" s="17"/>
      <c r="E1818" s="17"/>
      <c r="F1818" s="17"/>
      <c r="G1818" s="17"/>
      <c r="H1818" s="17"/>
      <c r="I1818" s="17"/>
      <c r="J1818" s="20"/>
      <c r="K1818" s="17"/>
      <c r="L1818" s="17"/>
      <c r="M1818" s="17"/>
      <c r="N1818" s="17"/>
      <c r="O1818" s="17"/>
      <c r="P1818" s="17"/>
    </row>
    <row r="1819" spans="1:16" s="2" customFormat="1" ht="13.5" x14ac:dyDescent="0.25">
      <c r="A1819" s="26"/>
      <c r="B1819" s="17"/>
      <c r="C1819" s="17"/>
      <c r="D1819" s="17"/>
      <c r="E1819" s="17"/>
      <c r="F1819" s="17"/>
      <c r="G1819" s="17"/>
      <c r="H1819" s="17"/>
      <c r="I1819" s="17"/>
      <c r="J1819" s="20"/>
      <c r="K1819" s="17"/>
      <c r="L1819" s="17"/>
      <c r="M1819" s="17"/>
      <c r="N1819" s="17"/>
      <c r="O1819" s="17"/>
      <c r="P1819" s="17"/>
    </row>
    <row r="1820" spans="1:16" s="2" customFormat="1" ht="13.5" x14ac:dyDescent="0.25">
      <c r="A1820" s="26"/>
      <c r="B1820" s="17"/>
      <c r="C1820" s="17"/>
      <c r="D1820" s="17"/>
      <c r="E1820" s="17"/>
      <c r="F1820" s="17"/>
      <c r="G1820" s="17"/>
      <c r="H1820" s="17"/>
      <c r="I1820" s="17"/>
      <c r="J1820" s="20"/>
      <c r="K1820" s="17"/>
      <c r="L1820" s="17"/>
      <c r="M1820" s="17"/>
      <c r="N1820" s="17"/>
      <c r="O1820" s="17"/>
      <c r="P1820" s="17"/>
    </row>
    <row r="1821" spans="1:16" s="2" customFormat="1" ht="13.5" x14ac:dyDescent="0.25">
      <c r="A1821" s="26"/>
      <c r="B1821" s="17"/>
      <c r="C1821" s="17"/>
      <c r="D1821" s="17"/>
      <c r="E1821" s="17"/>
      <c r="F1821" s="17"/>
      <c r="G1821" s="17"/>
      <c r="H1821" s="17"/>
      <c r="I1821" s="17"/>
      <c r="J1821" s="20"/>
      <c r="K1821" s="17"/>
      <c r="L1821" s="17"/>
      <c r="M1821" s="17"/>
      <c r="N1821" s="17"/>
      <c r="O1821" s="17"/>
      <c r="P1821" s="17"/>
    </row>
    <row r="1822" spans="1:16" s="2" customFormat="1" ht="13.5" x14ac:dyDescent="0.25">
      <c r="A1822" s="26"/>
      <c r="B1822" s="17"/>
      <c r="C1822" s="17"/>
      <c r="D1822" s="17"/>
      <c r="E1822" s="17"/>
      <c r="F1822" s="17"/>
      <c r="G1822" s="17"/>
      <c r="H1822" s="17"/>
      <c r="I1822" s="17"/>
      <c r="J1822" s="20"/>
      <c r="K1822" s="17"/>
      <c r="L1822" s="17"/>
      <c r="M1822" s="17"/>
      <c r="N1822" s="17"/>
      <c r="O1822" s="17"/>
      <c r="P1822" s="17"/>
    </row>
    <row r="1823" spans="1:16" s="2" customFormat="1" ht="13.5" x14ac:dyDescent="0.25">
      <c r="A1823" s="26"/>
      <c r="B1823" s="17"/>
      <c r="C1823" s="17"/>
      <c r="D1823" s="17"/>
      <c r="E1823" s="17"/>
      <c r="F1823" s="17"/>
      <c r="G1823" s="17"/>
      <c r="H1823" s="17"/>
      <c r="I1823" s="17"/>
      <c r="J1823" s="20"/>
      <c r="K1823" s="17"/>
      <c r="L1823" s="17"/>
      <c r="M1823" s="17"/>
      <c r="N1823" s="17"/>
      <c r="O1823" s="17"/>
      <c r="P1823" s="17"/>
    </row>
    <row r="1824" spans="1:16" s="2" customFormat="1" ht="13.5" x14ac:dyDescent="0.25">
      <c r="A1824" s="26"/>
      <c r="B1824" s="17"/>
      <c r="C1824" s="17"/>
      <c r="D1824" s="17"/>
      <c r="E1824" s="17"/>
      <c r="F1824" s="17"/>
      <c r="G1824" s="17"/>
      <c r="H1824" s="17"/>
      <c r="I1824" s="17"/>
      <c r="J1824" s="20"/>
      <c r="K1824" s="17"/>
      <c r="L1824" s="17"/>
      <c r="M1824" s="17"/>
      <c r="N1824" s="17"/>
      <c r="O1824" s="17"/>
      <c r="P1824" s="17"/>
    </row>
    <row r="1825" spans="1:16" s="2" customFormat="1" ht="13.5" x14ac:dyDescent="0.25">
      <c r="A1825" s="26"/>
      <c r="B1825" s="17"/>
      <c r="C1825" s="17"/>
      <c r="D1825" s="17"/>
      <c r="E1825" s="17"/>
      <c r="F1825" s="17"/>
      <c r="G1825" s="17"/>
      <c r="H1825" s="17"/>
      <c r="I1825" s="17"/>
      <c r="J1825" s="20"/>
      <c r="K1825" s="17"/>
      <c r="L1825" s="17"/>
      <c r="M1825" s="17"/>
      <c r="N1825" s="17"/>
      <c r="O1825" s="17"/>
      <c r="P1825" s="17"/>
    </row>
    <row r="1826" spans="1:16" s="2" customFormat="1" ht="13.5" x14ac:dyDescent="0.25">
      <c r="A1826" s="26"/>
      <c r="B1826" s="17"/>
      <c r="C1826" s="17"/>
      <c r="D1826" s="17"/>
      <c r="E1826" s="17"/>
      <c r="F1826" s="17"/>
      <c r="G1826" s="17"/>
      <c r="H1826" s="17"/>
      <c r="I1826" s="17"/>
      <c r="J1826" s="20"/>
      <c r="K1826" s="17"/>
      <c r="L1826" s="17"/>
      <c r="M1826" s="17"/>
      <c r="N1826" s="17"/>
      <c r="O1826" s="17"/>
      <c r="P1826" s="17"/>
    </row>
    <row r="1827" spans="1:16" s="2" customFormat="1" ht="13.5" x14ac:dyDescent="0.25">
      <c r="A1827" s="26"/>
      <c r="B1827" s="17"/>
      <c r="C1827" s="17"/>
      <c r="D1827" s="17"/>
      <c r="E1827" s="17"/>
      <c r="F1827" s="17"/>
      <c r="G1827" s="17"/>
      <c r="H1827" s="17"/>
      <c r="I1827" s="17"/>
      <c r="J1827" s="20"/>
      <c r="K1827" s="17"/>
      <c r="L1827" s="17"/>
      <c r="M1827" s="17"/>
      <c r="N1827" s="17"/>
      <c r="O1827" s="17"/>
      <c r="P1827" s="17"/>
    </row>
    <row r="1828" spans="1:16" s="2" customFormat="1" ht="13.5" x14ac:dyDescent="0.25">
      <c r="A1828" s="26"/>
      <c r="B1828" s="17"/>
      <c r="C1828" s="17"/>
      <c r="D1828" s="17"/>
      <c r="E1828" s="17"/>
      <c r="F1828" s="17"/>
      <c r="G1828" s="17"/>
      <c r="H1828" s="17"/>
      <c r="I1828" s="17"/>
      <c r="J1828" s="20"/>
      <c r="K1828" s="17"/>
      <c r="L1828" s="17"/>
      <c r="M1828" s="17"/>
      <c r="N1828" s="17"/>
      <c r="O1828" s="17"/>
      <c r="P1828" s="17"/>
    </row>
    <row r="1829" spans="1:16" s="2" customFormat="1" ht="13.5" x14ac:dyDescent="0.25">
      <c r="A1829" s="26"/>
      <c r="B1829" s="17"/>
      <c r="C1829" s="17"/>
      <c r="D1829" s="17"/>
      <c r="E1829" s="17"/>
      <c r="F1829" s="17"/>
      <c r="G1829" s="17"/>
      <c r="H1829" s="17"/>
      <c r="I1829" s="17"/>
      <c r="J1829" s="20"/>
      <c r="K1829" s="17"/>
      <c r="L1829" s="17"/>
      <c r="M1829" s="17"/>
      <c r="N1829" s="17"/>
      <c r="O1829" s="17"/>
      <c r="P1829" s="17"/>
    </row>
    <row r="1830" spans="1:16" s="2" customFormat="1" ht="13.5" x14ac:dyDescent="0.25">
      <c r="A1830" s="26"/>
      <c r="B1830" s="17"/>
      <c r="C1830" s="17"/>
      <c r="D1830" s="17"/>
      <c r="E1830" s="17"/>
      <c r="F1830" s="17"/>
      <c r="G1830" s="17"/>
      <c r="H1830" s="17"/>
      <c r="I1830" s="17"/>
      <c r="J1830" s="20"/>
      <c r="K1830" s="17"/>
      <c r="L1830" s="17"/>
      <c r="M1830" s="17"/>
      <c r="N1830" s="17"/>
      <c r="O1830" s="17"/>
      <c r="P1830" s="17"/>
    </row>
    <row r="1831" spans="1:16" s="2" customFormat="1" ht="13.5" x14ac:dyDescent="0.25">
      <c r="A1831" s="26"/>
      <c r="B1831" s="17"/>
      <c r="C1831" s="17"/>
      <c r="D1831" s="17"/>
      <c r="E1831" s="17"/>
      <c r="F1831" s="17"/>
      <c r="G1831" s="17"/>
      <c r="H1831" s="17"/>
      <c r="I1831" s="17"/>
      <c r="J1831" s="20"/>
      <c r="K1831" s="17"/>
      <c r="L1831" s="17"/>
      <c r="M1831" s="17"/>
      <c r="N1831" s="17"/>
      <c r="O1831" s="17"/>
      <c r="P1831" s="17"/>
    </row>
    <row r="1832" spans="1:16" s="2" customFormat="1" ht="13.5" x14ac:dyDescent="0.25">
      <c r="A1832" s="26"/>
      <c r="B1832" s="17"/>
      <c r="C1832" s="17"/>
      <c r="D1832" s="17"/>
      <c r="E1832" s="17"/>
      <c r="F1832" s="17"/>
      <c r="G1832" s="17"/>
      <c r="H1832" s="17"/>
      <c r="I1832" s="17"/>
      <c r="J1832" s="20"/>
      <c r="K1832" s="17"/>
      <c r="L1832" s="17"/>
      <c r="M1832" s="17"/>
      <c r="N1832" s="17"/>
      <c r="O1832" s="17"/>
      <c r="P1832" s="17"/>
    </row>
    <row r="1833" spans="1:16" s="2" customFormat="1" ht="13.5" x14ac:dyDescent="0.25">
      <c r="A1833" s="26"/>
      <c r="B1833" s="17"/>
      <c r="C1833" s="17"/>
      <c r="D1833" s="17"/>
      <c r="E1833" s="17"/>
      <c r="F1833" s="17"/>
      <c r="G1833" s="17"/>
      <c r="H1833" s="17"/>
      <c r="I1833" s="17"/>
      <c r="J1833" s="20"/>
      <c r="K1833" s="17"/>
      <c r="L1833" s="17"/>
      <c r="M1833" s="17"/>
      <c r="N1833" s="17"/>
      <c r="O1833" s="17"/>
      <c r="P1833" s="17"/>
    </row>
    <row r="1834" spans="1:16" s="2" customFormat="1" ht="13.5" x14ac:dyDescent="0.25">
      <c r="A1834" s="26"/>
      <c r="B1834" s="17"/>
      <c r="C1834" s="17"/>
      <c r="D1834" s="17"/>
      <c r="E1834" s="17"/>
      <c r="F1834" s="17"/>
      <c r="G1834" s="17"/>
      <c r="H1834" s="17"/>
      <c r="I1834" s="17"/>
      <c r="J1834" s="20"/>
      <c r="K1834" s="17"/>
      <c r="L1834" s="17"/>
      <c r="M1834" s="17"/>
      <c r="N1834" s="17"/>
      <c r="O1834" s="17"/>
      <c r="P1834" s="17"/>
    </row>
    <row r="1835" spans="1:16" s="2" customFormat="1" ht="13.5" x14ac:dyDescent="0.25">
      <c r="A1835" s="26"/>
      <c r="B1835" s="17"/>
      <c r="C1835" s="17"/>
      <c r="D1835" s="17"/>
      <c r="E1835" s="17"/>
      <c r="F1835" s="17"/>
      <c r="G1835" s="17"/>
      <c r="H1835" s="17"/>
      <c r="I1835" s="17"/>
      <c r="J1835" s="20"/>
      <c r="K1835" s="17"/>
      <c r="L1835" s="17"/>
      <c r="M1835" s="17"/>
      <c r="N1835" s="17"/>
      <c r="O1835" s="17"/>
      <c r="P1835" s="17"/>
    </row>
    <row r="1836" spans="1:16" s="2" customFormat="1" ht="13.5" x14ac:dyDescent="0.25">
      <c r="A1836" s="26"/>
      <c r="B1836" s="17"/>
      <c r="C1836" s="17"/>
      <c r="D1836" s="17"/>
      <c r="E1836" s="17"/>
      <c r="F1836" s="17"/>
      <c r="G1836" s="17"/>
      <c r="H1836" s="17"/>
      <c r="I1836" s="17"/>
      <c r="J1836" s="20"/>
      <c r="K1836" s="17"/>
      <c r="L1836" s="17"/>
      <c r="M1836" s="17"/>
      <c r="N1836" s="17"/>
      <c r="O1836" s="17"/>
      <c r="P1836" s="17"/>
    </row>
    <row r="1837" spans="1:16" s="2" customFormat="1" ht="13.5" x14ac:dyDescent="0.25">
      <c r="A1837" s="26"/>
      <c r="B1837" s="17"/>
      <c r="C1837" s="17"/>
      <c r="D1837" s="17"/>
      <c r="E1837" s="17"/>
      <c r="F1837" s="17"/>
      <c r="G1837" s="17"/>
      <c r="H1837" s="17"/>
      <c r="I1837" s="17"/>
      <c r="J1837" s="20"/>
      <c r="K1837" s="17"/>
      <c r="L1837" s="17"/>
      <c r="M1837" s="17"/>
      <c r="N1837" s="17"/>
      <c r="O1837" s="17"/>
      <c r="P1837" s="17"/>
    </row>
    <row r="1838" spans="1:16" s="2" customFormat="1" ht="13.5" x14ac:dyDescent="0.25">
      <c r="A1838" s="26"/>
      <c r="B1838" s="17"/>
      <c r="C1838" s="17"/>
      <c r="D1838" s="17"/>
      <c r="E1838" s="17"/>
      <c r="F1838" s="17"/>
      <c r="G1838" s="17"/>
      <c r="H1838" s="17"/>
      <c r="I1838" s="17"/>
      <c r="J1838" s="20"/>
      <c r="K1838" s="17"/>
      <c r="L1838" s="17"/>
      <c r="M1838" s="17"/>
      <c r="N1838" s="17"/>
      <c r="O1838" s="17"/>
      <c r="P1838" s="17"/>
    </row>
    <row r="1839" spans="1:16" s="2" customFormat="1" ht="13.5" x14ac:dyDescent="0.25">
      <c r="A1839" s="26"/>
      <c r="B1839" s="17"/>
      <c r="C1839" s="17"/>
      <c r="D1839" s="17"/>
      <c r="E1839" s="17"/>
      <c r="F1839" s="17"/>
      <c r="G1839" s="17"/>
      <c r="H1839" s="17"/>
      <c r="I1839" s="17"/>
      <c r="J1839" s="20"/>
      <c r="K1839" s="17"/>
      <c r="L1839" s="17"/>
      <c r="M1839" s="17"/>
      <c r="N1839" s="17"/>
      <c r="O1839" s="17"/>
      <c r="P1839" s="17"/>
    </row>
    <row r="1840" spans="1:16" s="2" customFormat="1" ht="13.5" x14ac:dyDescent="0.25">
      <c r="A1840" s="26"/>
      <c r="B1840" s="17"/>
      <c r="C1840" s="17"/>
      <c r="D1840" s="17"/>
      <c r="E1840" s="17"/>
      <c r="F1840" s="17"/>
      <c r="G1840" s="17"/>
      <c r="H1840" s="17"/>
      <c r="I1840" s="17"/>
      <c r="J1840" s="20"/>
      <c r="K1840" s="17"/>
      <c r="L1840" s="17"/>
      <c r="M1840" s="17"/>
      <c r="N1840" s="17"/>
      <c r="O1840" s="17"/>
      <c r="P1840" s="17"/>
    </row>
    <row r="1841" spans="1:16" s="2" customFormat="1" ht="13.5" x14ac:dyDescent="0.25">
      <c r="A1841" s="26"/>
      <c r="B1841" s="17"/>
      <c r="C1841" s="17"/>
      <c r="D1841" s="17"/>
      <c r="E1841" s="17"/>
      <c r="F1841" s="17"/>
      <c r="G1841" s="17"/>
      <c r="H1841" s="17"/>
      <c r="I1841" s="17"/>
      <c r="J1841" s="20"/>
      <c r="K1841" s="17"/>
      <c r="L1841" s="17"/>
      <c r="M1841" s="17"/>
      <c r="N1841" s="17"/>
      <c r="O1841" s="17"/>
      <c r="P1841" s="17"/>
    </row>
    <row r="1842" spans="1:16" s="2" customFormat="1" ht="13.5" x14ac:dyDescent="0.25">
      <c r="A1842" s="26"/>
      <c r="B1842" s="17"/>
      <c r="C1842" s="17"/>
      <c r="D1842" s="17"/>
      <c r="E1842" s="17"/>
      <c r="F1842" s="17"/>
      <c r="G1842" s="17"/>
      <c r="H1842" s="17"/>
      <c r="I1842" s="17"/>
      <c r="J1842" s="20"/>
      <c r="K1842" s="17"/>
      <c r="L1842" s="17"/>
      <c r="M1842" s="17"/>
      <c r="N1842" s="17"/>
      <c r="O1842" s="17"/>
      <c r="P1842" s="17"/>
    </row>
    <row r="1843" spans="1:16" s="2" customFormat="1" ht="13.5" x14ac:dyDescent="0.25">
      <c r="A1843" s="26"/>
      <c r="B1843" s="17"/>
      <c r="C1843" s="17"/>
      <c r="D1843" s="17"/>
      <c r="E1843" s="17"/>
      <c r="F1843" s="17"/>
      <c r="G1843" s="17"/>
      <c r="H1843" s="17"/>
      <c r="I1843" s="17"/>
      <c r="J1843" s="20"/>
      <c r="K1843" s="17"/>
      <c r="L1843" s="17"/>
      <c r="M1843" s="17"/>
      <c r="N1843" s="17"/>
      <c r="O1843" s="17"/>
      <c r="P1843" s="17"/>
    </row>
    <row r="1844" spans="1:16" s="2" customFormat="1" ht="13.5" x14ac:dyDescent="0.25">
      <c r="A1844" s="26"/>
      <c r="B1844" s="17"/>
      <c r="C1844" s="17"/>
      <c r="D1844" s="17"/>
      <c r="E1844" s="17"/>
      <c r="F1844" s="17"/>
      <c r="G1844" s="17"/>
      <c r="H1844" s="17"/>
      <c r="I1844" s="17"/>
      <c r="J1844" s="20"/>
      <c r="K1844" s="17"/>
      <c r="L1844" s="17"/>
      <c r="M1844" s="17"/>
      <c r="N1844" s="17"/>
      <c r="O1844" s="17"/>
      <c r="P1844" s="17"/>
    </row>
    <row r="1845" spans="1:16" s="2" customFormat="1" ht="13.5" x14ac:dyDescent="0.25">
      <c r="A1845" s="26"/>
      <c r="B1845" s="17"/>
      <c r="C1845" s="17"/>
      <c r="D1845" s="17"/>
      <c r="E1845" s="17"/>
      <c r="F1845" s="17"/>
      <c r="G1845" s="17"/>
      <c r="H1845" s="17"/>
      <c r="I1845" s="17"/>
      <c r="J1845" s="20"/>
      <c r="K1845" s="17"/>
      <c r="L1845" s="17"/>
      <c r="M1845" s="17"/>
      <c r="N1845" s="17"/>
      <c r="O1845" s="17"/>
      <c r="P1845" s="17"/>
    </row>
    <row r="1846" spans="1:16" s="2" customFormat="1" ht="13.5" x14ac:dyDescent="0.25">
      <c r="A1846" s="26"/>
      <c r="B1846" s="17"/>
      <c r="C1846" s="17"/>
      <c r="D1846" s="17"/>
      <c r="E1846" s="17"/>
      <c r="F1846" s="17"/>
      <c r="G1846" s="17"/>
      <c r="H1846" s="17"/>
      <c r="I1846" s="17"/>
      <c r="J1846" s="20"/>
      <c r="K1846" s="17"/>
      <c r="L1846" s="17"/>
      <c r="M1846" s="17"/>
      <c r="N1846" s="17"/>
      <c r="O1846" s="17"/>
      <c r="P1846" s="17"/>
    </row>
    <row r="1847" spans="1:16" s="2" customFormat="1" ht="13.5" x14ac:dyDescent="0.25">
      <c r="A1847" s="26"/>
      <c r="B1847" s="17"/>
      <c r="C1847" s="17"/>
      <c r="D1847" s="17"/>
      <c r="E1847" s="17"/>
      <c r="F1847" s="17"/>
      <c r="G1847" s="17"/>
      <c r="H1847" s="17"/>
      <c r="I1847" s="17"/>
      <c r="J1847" s="20"/>
      <c r="K1847" s="17"/>
      <c r="L1847" s="17"/>
      <c r="M1847" s="17"/>
      <c r="N1847" s="17"/>
      <c r="O1847" s="17"/>
      <c r="P1847" s="17"/>
    </row>
    <row r="1848" spans="1:16" s="2" customFormat="1" ht="13.5" x14ac:dyDescent="0.25">
      <c r="A1848" s="26"/>
      <c r="B1848" s="17"/>
      <c r="C1848" s="17"/>
      <c r="D1848" s="17"/>
      <c r="E1848" s="17"/>
      <c r="F1848" s="17"/>
      <c r="G1848" s="17"/>
      <c r="H1848" s="17"/>
      <c r="I1848" s="17"/>
      <c r="J1848" s="20"/>
      <c r="K1848" s="17"/>
      <c r="L1848" s="17"/>
      <c r="M1848" s="17"/>
      <c r="N1848" s="17"/>
      <c r="O1848" s="17"/>
      <c r="P1848" s="17"/>
    </row>
    <row r="1849" spans="1:16" s="2" customFormat="1" ht="13.5" x14ac:dyDescent="0.25">
      <c r="A1849" s="26"/>
      <c r="B1849" s="17"/>
      <c r="C1849" s="17"/>
      <c r="D1849" s="17"/>
      <c r="E1849" s="17"/>
      <c r="F1849" s="17"/>
      <c r="G1849" s="17"/>
      <c r="H1849" s="17"/>
      <c r="I1849" s="17"/>
      <c r="J1849" s="20"/>
      <c r="K1849" s="17"/>
      <c r="L1849" s="17"/>
      <c r="M1849" s="17"/>
      <c r="N1849" s="17"/>
      <c r="O1849" s="17"/>
      <c r="P1849" s="17"/>
    </row>
    <row r="1850" spans="1:16" s="2" customFormat="1" ht="13.5" x14ac:dyDescent="0.25">
      <c r="A1850" s="26"/>
      <c r="B1850" s="17"/>
      <c r="C1850" s="17"/>
      <c r="D1850" s="17"/>
      <c r="E1850" s="17"/>
      <c r="F1850" s="17"/>
      <c r="G1850" s="17"/>
      <c r="H1850" s="17"/>
      <c r="I1850" s="17"/>
      <c r="J1850" s="20"/>
      <c r="K1850" s="17"/>
      <c r="L1850" s="17"/>
      <c r="M1850" s="17"/>
      <c r="N1850" s="17"/>
      <c r="O1850" s="17"/>
      <c r="P1850" s="17"/>
    </row>
    <row r="1851" spans="1:16" s="2" customFormat="1" ht="13.5" x14ac:dyDescent="0.25">
      <c r="A1851" s="26"/>
      <c r="B1851" s="17"/>
      <c r="C1851" s="17"/>
      <c r="D1851" s="17"/>
      <c r="E1851" s="17"/>
      <c r="F1851" s="17"/>
      <c r="G1851" s="17"/>
      <c r="H1851" s="17"/>
      <c r="I1851" s="17"/>
      <c r="J1851" s="20"/>
      <c r="K1851" s="17"/>
      <c r="L1851" s="17"/>
      <c r="M1851" s="17"/>
      <c r="N1851" s="17"/>
      <c r="O1851" s="17"/>
      <c r="P1851" s="17"/>
    </row>
    <row r="1852" spans="1:16" s="2" customFormat="1" ht="13.5" x14ac:dyDescent="0.25">
      <c r="A1852" s="26"/>
      <c r="B1852" s="17"/>
      <c r="C1852" s="17"/>
      <c r="D1852" s="17"/>
      <c r="E1852" s="17"/>
      <c r="F1852" s="17"/>
      <c r="G1852" s="17"/>
      <c r="H1852" s="17"/>
      <c r="I1852" s="17"/>
      <c r="J1852" s="20"/>
      <c r="K1852" s="17"/>
      <c r="L1852" s="17"/>
      <c r="M1852" s="17"/>
      <c r="N1852" s="17"/>
      <c r="O1852" s="17"/>
      <c r="P1852" s="17"/>
    </row>
    <row r="1853" spans="1:16" s="2" customFormat="1" ht="13.5" x14ac:dyDescent="0.25">
      <c r="A1853" s="26"/>
      <c r="B1853" s="17"/>
      <c r="C1853" s="17"/>
      <c r="D1853" s="17"/>
      <c r="E1853" s="17"/>
      <c r="F1853" s="17"/>
      <c r="G1853" s="17"/>
      <c r="H1853" s="17"/>
      <c r="I1853" s="17"/>
      <c r="J1853" s="20"/>
      <c r="K1853" s="17"/>
      <c r="L1853" s="17"/>
      <c r="M1853" s="17"/>
      <c r="N1853" s="17"/>
      <c r="O1853" s="17"/>
      <c r="P1853" s="17"/>
    </row>
    <row r="1854" spans="1:16" s="2" customFormat="1" ht="13.5" x14ac:dyDescent="0.25">
      <c r="A1854" s="26"/>
      <c r="B1854" s="17"/>
      <c r="C1854" s="17"/>
      <c r="D1854" s="17"/>
      <c r="E1854" s="17"/>
      <c r="F1854" s="17"/>
      <c r="G1854" s="17"/>
      <c r="H1854" s="17"/>
      <c r="I1854" s="17"/>
      <c r="J1854" s="20"/>
      <c r="K1854" s="17"/>
      <c r="L1854" s="17"/>
      <c r="M1854" s="17"/>
      <c r="N1854" s="17"/>
      <c r="O1854" s="17"/>
      <c r="P1854" s="17"/>
    </row>
    <row r="1855" spans="1:16" s="2" customFormat="1" ht="13.5" x14ac:dyDescent="0.25">
      <c r="A1855" s="26"/>
      <c r="B1855" s="17"/>
      <c r="C1855" s="17"/>
      <c r="D1855" s="17"/>
      <c r="E1855" s="17"/>
      <c r="F1855" s="17"/>
      <c r="G1855" s="17"/>
      <c r="H1855" s="17"/>
      <c r="I1855" s="17"/>
      <c r="J1855" s="20"/>
      <c r="K1855" s="17"/>
      <c r="L1855" s="17"/>
      <c r="M1855" s="17"/>
      <c r="N1855" s="17"/>
      <c r="O1855" s="17"/>
      <c r="P1855" s="17"/>
    </row>
    <row r="1856" spans="1:16" s="2" customFormat="1" ht="13.5" x14ac:dyDescent="0.25">
      <c r="A1856" s="26"/>
      <c r="B1856" s="17"/>
      <c r="C1856" s="17"/>
      <c r="D1856" s="17"/>
      <c r="E1856" s="17"/>
      <c r="F1856" s="17"/>
      <c r="G1856" s="17"/>
      <c r="H1856" s="17"/>
      <c r="I1856" s="17"/>
      <c r="J1856" s="20"/>
      <c r="K1856" s="17"/>
      <c r="L1856" s="17"/>
      <c r="M1856" s="17"/>
      <c r="N1856" s="17"/>
      <c r="O1856" s="17"/>
      <c r="P1856" s="17"/>
    </row>
    <row r="1857" spans="1:16" s="2" customFormat="1" ht="13.5" x14ac:dyDescent="0.25">
      <c r="A1857" s="26"/>
      <c r="B1857" s="17"/>
      <c r="C1857" s="17"/>
      <c r="D1857" s="17"/>
      <c r="E1857" s="17"/>
      <c r="F1857" s="17"/>
      <c r="G1857" s="17"/>
      <c r="H1857" s="17"/>
      <c r="I1857" s="17"/>
      <c r="J1857" s="20"/>
      <c r="K1857" s="17"/>
      <c r="L1857" s="17"/>
      <c r="M1857" s="17"/>
      <c r="N1857" s="17"/>
      <c r="O1857" s="17"/>
      <c r="P1857" s="17"/>
    </row>
    <row r="1858" spans="1:16" s="2" customFormat="1" ht="13.5" x14ac:dyDescent="0.25">
      <c r="A1858" s="26"/>
      <c r="B1858" s="17"/>
      <c r="C1858" s="17"/>
      <c r="D1858" s="17"/>
      <c r="E1858" s="17"/>
      <c r="F1858" s="17"/>
      <c r="G1858" s="17"/>
      <c r="H1858" s="17"/>
      <c r="I1858" s="17"/>
      <c r="J1858" s="20"/>
      <c r="K1858" s="17"/>
      <c r="L1858" s="17"/>
      <c r="M1858" s="17"/>
      <c r="N1858" s="17"/>
      <c r="O1858" s="17"/>
      <c r="P1858" s="17"/>
    </row>
    <row r="1859" spans="1:16" s="2" customFormat="1" ht="13.5" x14ac:dyDescent="0.25">
      <c r="A1859" s="26"/>
      <c r="B1859" s="17"/>
      <c r="C1859" s="17"/>
      <c r="D1859" s="17"/>
      <c r="E1859" s="17"/>
      <c r="F1859" s="17"/>
      <c r="G1859" s="17"/>
      <c r="H1859" s="17"/>
      <c r="I1859" s="17"/>
      <c r="J1859" s="20"/>
      <c r="K1859" s="17"/>
      <c r="L1859" s="17"/>
      <c r="M1859" s="17"/>
      <c r="N1859" s="17"/>
      <c r="O1859" s="17"/>
      <c r="P1859" s="17"/>
    </row>
    <row r="1860" spans="1:16" s="2" customFormat="1" ht="13.5" x14ac:dyDescent="0.25">
      <c r="A1860" s="26"/>
      <c r="B1860" s="17"/>
      <c r="C1860" s="17"/>
      <c r="D1860" s="17"/>
      <c r="E1860" s="17"/>
      <c r="F1860" s="17"/>
      <c r="G1860" s="17"/>
      <c r="H1860" s="17"/>
      <c r="I1860" s="17"/>
      <c r="J1860" s="20"/>
      <c r="K1860" s="17"/>
      <c r="L1860" s="17"/>
      <c r="M1860" s="17"/>
      <c r="N1860" s="17"/>
      <c r="O1860" s="17"/>
      <c r="P1860" s="17"/>
    </row>
    <row r="1861" spans="1:16" s="2" customFormat="1" ht="13.5" x14ac:dyDescent="0.25">
      <c r="A1861" s="26"/>
      <c r="B1861" s="17"/>
      <c r="C1861" s="17"/>
      <c r="D1861" s="17"/>
      <c r="E1861" s="17"/>
      <c r="F1861" s="17"/>
      <c r="G1861" s="17"/>
      <c r="H1861" s="17"/>
      <c r="I1861" s="17"/>
      <c r="J1861" s="20"/>
      <c r="K1861" s="17"/>
      <c r="L1861" s="17"/>
      <c r="M1861" s="17"/>
      <c r="N1861" s="17"/>
      <c r="O1861" s="17"/>
      <c r="P1861" s="17"/>
    </row>
    <row r="1862" spans="1:16" s="2" customFormat="1" ht="13.5" x14ac:dyDescent="0.25">
      <c r="A1862" s="26"/>
      <c r="B1862" s="17"/>
      <c r="C1862" s="17"/>
      <c r="D1862" s="17"/>
      <c r="E1862" s="17"/>
      <c r="F1862" s="17"/>
      <c r="G1862" s="17"/>
      <c r="H1862" s="17"/>
      <c r="I1862" s="17"/>
      <c r="J1862" s="20"/>
      <c r="K1862" s="17"/>
      <c r="L1862" s="17"/>
      <c r="M1862" s="17"/>
      <c r="N1862" s="17"/>
      <c r="O1862" s="17"/>
      <c r="P1862" s="17"/>
    </row>
    <row r="1863" spans="1:16" s="2" customFormat="1" ht="13.5" x14ac:dyDescent="0.25">
      <c r="A1863" s="26"/>
      <c r="B1863" s="17"/>
      <c r="C1863" s="17"/>
      <c r="D1863" s="17"/>
      <c r="E1863" s="17"/>
      <c r="F1863" s="17"/>
      <c r="G1863" s="17"/>
      <c r="H1863" s="17"/>
      <c r="I1863" s="17"/>
      <c r="J1863" s="20"/>
      <c r="K1863" s="17"/>
      <c r="L1863" s="17"/>
      <c r="M1863" s="17"/>
      <c r="N1863" s="17"/>
      <c r="O1863" s="17"/>
      <c r="P1863" s="17"/>
    </row>
    <row r="1864" spans="1:16" s="2" customFormat="1" ht="13.5" x14ac:dyDescent="0.25">
      <c r="A1864" s="26"/>
      <c r="B1864" s="17"/>
      <c r="C1864" s="17"/>
      <c r="D1864" s="17"/>
      <c r="E1864" s="17"/>
      <c r="F1864" s="17"/>
      <c r="G1864" s="17"/>
      <c r="H1864" s="17"/>
      <c r="I1864" s="17"/>
      <c r="J1864" s="20"/>
      <c r="K1864" s="17"/>
      <c r="L1864" s="17"/>
      <c r="M1864" s="17"/>
      <c r="N1864" s="17"/>
      <c r="O1864" s="17"/>
      <c r="P1864" s="17"/>
    </row>
    <row r="1865" spans="1:16" s="2" customFormat="1" ht="13.5" x14ac:dyDescent="0.25">
      <c r="A1865" s="26"/>
      <c r="B1865" s="17"/>
      <c r="C1865" s="17"/>
      <c r="D1865" s="17"/>
      <c r="E1865" s="17"/>
      <c r="F1865" s="17"/>
      <c r="G1865" s="17"/>
      <c r="H1865" s="17"/>
      <c r="I1865" s="17"/>
      <c r="J1865" s="20"/>
      <c r="K1865" s="17"/>
      <c r="L1865" s="17"/>
      <c r="M1865" s="17"/>
      <c r="N1865" s="17"/>
      <c r="O1865" s="17"/>
      <c r="P1865" s="17"/>
    </row>
    <row r="1866" spans="1:16" s="2" customFormat="1" ht="13.5" x14ac:dyDescent="0.25">
      <c r="A1866" s="26"/>
      <c r="B1866" s="17"/>
      <c r="C1866" s="17"/>
      <c r="D1866" s="17"/>
      <c r="E1866" s="17"/>
      <c r="F1866" s="17"/>
      <c r="G1866" s="17"/>
      <c r="H1866" s="17"/>
      <c r="I1866" s="17"/>
      <c r="J1866" s="20"/>
      <c r="K1866" s="17"/>
      <c r="L1866" s="17"/>
      <c r="M1866" s="17"/>
      <c r="N1866" s="17"/>
      <c r="O1866" s="17"/>
      <c r="P1866" s="17"/>
    </row>
    <row r="1867" spans="1:16" s="2" customFormat="1" ht="13.5" x14ac:dyDescent="0.25">
      <c r="A1867" s="26"/>
      <c r="B1867" s="17"/>
      <c r="C1867" s="17"/>
      <c r="D1867" s="17"/>
      <c r="E1867" s="17"/>
      <c r="F1867" s="17"/>
      <c r="G1867" s="17"/>
      <c r="H1867" s="17"/>
      <c r="I1867" s="17"/>
      <c r="J1867" s="20"/>
      <c r="K1867" s="17"/>
      <c r="L1867" s="17"/>
      <c r="M1867" s="17"/>
      <c r="N1867" s="17"/>
      <c r="O1867" s="17"/>
      <c r="P1867" s="17"/>
    </row>
    <row r="1868" spans="1:16" s="2" customFormat="1" ht="13.5" x14ac:dyDescent="0.25">
      <c r="A1868" s="26"/>
      <c r="B1868" s="17"/>
      <c r="C1868" s="17"/>
      <c r="D1868" s="17"/>
      <c r="E1868" s="17"/>
      <c r="F1868" s="17"/>
      <c r="G1868" s="17"/>
      <c r="H1868" s="17"/>
      <c r="I1868" s="17"/>
      <c r="J1868" s="20"/>
      <c r="K1868" s="17"/>
      <c r="L1868" s="17"/>
      <c r="M1868" s="17"/>
      <c r="N1868" s="17"/>
      <c r="O1868" s="17"/>
      <c r="P1868" s="17"/>
    </row>
    <row r="1869" spans="1:16" s="2" customFormat="1" ht="13.5" x14ac:dyDescent="0.25">
      <c r="A1869" s="26"/>
      <c r="B1869" s="17"/>
      <c r="C1869" s="17"/>
      <c r="D1869" s="17"/>
      <c r="E1869" s="17"/>
      <c r="F1869" s="17"/>
      <c r="G1869" s="17"/>
      <c r="H1869" s="17"/>
      <c r="I1869" s="17"/>
      <c r="J1869" s="20"/>
      <c r="K1869" s="17"/>
      <c r="L1869" s="17"/>
      <c r="M1869" s="17"/>
      <c r="N1869" s="17"/>
      <c r="O1869" s="17"/>
      <c r="P1869" s="17"/>
    </row>
    <row r="1870" spans="1:16" s="2" customFormat="1" ht="13.5" x14ac:dyDescent="0.25">
      <c r="A1870" s="26"/>
      <c r="B1870" s="17"/>
      <c r="C1870" s="17"/>
      <c r="D1870" s="17"/>
      <c r="E1870" s="17"/>
      <c r="F1870" s="17"/>
      <c r="G1870" s="17"/>
      <c r="H1870" s="17"/>
      <c r="I1870" s="17"/>
      <c r="J1870" s="20"/>
      <c r="K1870" s="17"/>
      <c r="L1870" s="17"/>
      <c r="M1870" s="17"/>
      <c r="N1870" s="17"/>
      <c r="O1870" s="17"/>
      <c r="P1870" s="17"/>
    </row>
    <row r="1871" spans="1:16" s="2" customFormat="1" ht="13.5" x14ac:dyDescent="0.25">
      <c r="A1871" s="26"/>
      <c r="B1871" s="17"/>
      <c r="C1871" s="17"/>
      <c r="D1871" s="17"/>
      <c r="E1871" s="17"/>
      <c r="F1871" s="17"/>
      <c r="G1871" s="17"/>
      <c r="H1871" s="17"/>
      <c r="I1871" s="17"/>
      <c r="J1871" s="20"/>
      <c r="K1871" s="17"/>
      <c r="L1871" s="17"/>
      <c r="M1871" s="17"/>
      <c r="N1871" s="17"/>
      <c r="O1871" s="17"/>
      <c r="P1871" s="17"/>
    </row>
    <row r="1872" spans="1:16" s="2" customFormat="1" ht="13.5" x14ac:dyDescent="0.25">
      <c r="A1872" s="26"/>
      <c r="B1872" s="17"/>
      <c r="C1872" s="17"/>
      <c r="D1872" s="17"/>
      <c r="E1872" s="17"/>
      <c r="F1872" s="17"/>
      <c r="G1872" s="17"/>
      <c r="H1872" s="17"/>
      <c r="I1872" s="17"/>
      <c r="J1872" s="20"/>
      <c r="K1872" s="17"/>
      <c r="L1872" s="17"/>
      <c r="M1872" s="17"/>
      <c r="N1872" s="17"/>
      <c r="O1872" s="17"/>
      <c r="P1872" s="17"/>
    </row>
    <row r="1873" spans="1:16" s="2" customFormat="1" ht="13.5" x14ac:dyDescent="0.25">
      <c r="A1873" s="26"/>
      <c r="B1873" s="17"/>
      <c r="C1873" s="17"/>
      <c r="D1873" s="17"/>
      <c r="E1873" s="17"/>
      <c r="F1873" s="17"/>
      <c r="G1873" s="17"/>
      <c r="H1873" s="17"/>
      <c r="I1873" s="17"/>
      <c r="J1873" s="20"/>
      <c r="K1873" s="17"/>
      <c r="L1873" s="17"/>
      <c r="M1873" s="17"/>
      <c r="N1873" s="17"/>
      <c r="O1873" s="17"/>
      <c r="P1873" s="17"/>
    </row>
    <row r="1874" spans="1:16" s="2" customFormat="1" ht="13.5" x14ac:dyDescent="0.25">
      <c r="A1874" s="26"/>
      <c r="B1874" s="17"/>
      <c r="C1874" s="17"/>
      <c r="D1874" s="17"/>
      <c r="E1874" s="17"/>
      <c r="F1874" s="17"/>
      <c r="G1874" s="17"/>
      <c r="H1874" s="17"/>
      <c r="I1874" s="17"/>
      <c r="J1874" s="20"/>
      <c r="K1874" s="17"/>
      <c r="L1874" s="17"/>
      <c r="M1874" s="17"/>
      <c r="N1874" s="17"/>
      <c r="O1874" s="17"/>
      <c r="P1874" s="17"/>
    </row>
    <row r="1875" spans="1:16" s="2" customFormat="1" ht="13.5" x14ac:dyDescent="0.25">
      <c r="A1875" s="26"/>
      <c r="B1875" s="17"/>
      <c r="C1875" s="17"/>
      <c r="D1875" s="17"/>
      <c r="E1875" s="17"/>
      <c r="F1875" s="17"/>
      <c r="G1875" s="17"/>
      <c r="H1875" s="17"/>
      <c r="I1875" s="17"/>
      <c r="J1875" s="20"/>
      <c r="K1875" s="17"/>
      <c r="L1875" s="17"/>
      <c r="M1875" s="17"/>
      <c r="N1875" s="17"/>
      <c r="O1875" s="17"/>
      <c r="P1875" s="17"/>
    </row>
    <row r="1876" spans="1:16" s="2" customFormat="1" ht="13.5" x14ac:dyDescent="0.25">
      <c r="A1876" s="26"/>
      <c r="B1876" s="17"/>
      <c r="C1876" s="17"/>
      <c r="D1876" s="17"/>
      <c r="E1876" s="17"/>
      <c r="F1876" s="17"/>
      <c r="G1876" s="17"/>
      <c r="H1876" s="17"/>
      <c r="I1876" s="17"/>
      <c r="J1876" s="20"/>
      <c r="K1876" s="17"/>
      <c r="L1876" s="17"/>
      <c r="M1876" s="17"/>
      <c r="N1876" s="17"/>
      <c r="O1876" s="17"/>
      <c r="P1876" s="17"/>
    </row>
    <row r="1877" spans="1:16" s="2" customFormat="1" ht="13.5" x14ac:dyDescent="0.25">
      <c r="A1877" s="26"/>
      <c r="B1877" s="17"/>
      <c r="C1877" s="17"/>
      <c r="D1877" s="17"/>
      <c r="E1877" s="17"/>
      <c r="F1877" s="17"/>
      <c r="G1877" s="17"/>
      <c r="H1877" s="17"/>
      <c r="I1877" s="17"/>
      <c r="J1877" s="20"/>
      <c r="K1877" s="17"/>
      <c r="L1877" s="17"/>
      <c r="M1877" s="17"/>
      <c r="N1877" s="17"/>
      <c r="O1877" s="17"/>
      <c r="P1877" s="17"/>
    </row>
    <row r="1878" spans="1:16" s="2" customFormat="1" ht="13.5" x14ac:dyDescent="0.25">
      <c r="A1878" s="26"/>
      <c r="B1878" s="17"/>
      <c r="C1878" s="17"/>
      <c r="D1878" s="17"/>
      <c r="E1878" s="17"/>
      <c r="F1878" s="17"/>
      <c r="G1878" s="17"/>
      <c r="H1878" s="17"/>
      <c r="I1878" s="17"/>
      <c r="J1878" s="20"/>
      <c r="K1878" s="17"/>
      <c r="L1878" s="17"/>
      <c r="M1878" s="17"/>
      <c r="N1878" s="17"/>
      <c r="O1878" s="17"/>
      <c r="P1878" s="17"/>
    </row>
    <row r="1879" spans="1:16" s="2" customFormat="1" ht="13.5" x14ac:dyDescent="0.25">
      <c r="A1879" s="26"/>
      <c r="B1879" s="17"/>
      <c r="C1879" s="17"/>
      <c r="D1879" s="17"/>
      <c r="E1879" s="17"/>
      <c r="F1879" s="17"/>
      <c r="G1879" s="17"/>
      <c r="H1879" s="17"/>
      <c r="I1879" s="17"/>
      <c r="J1879" s="20"/>
      <c r="K1879" s="17"/>
      <c r="L1879" s="17"/>
      <c r="M1879" s="17"/>
      <c r="N1879" s="17"/>
      <c r="O1879" s="17"/>
      <c r="P1879" s="17"/>
    </row>
    <row r="1880" spans="1:16" s="2" customFormat="1" ht="13.5" x14ac:dyDescent="0.25">
      <c r="A1880" s="26"/>
      <c r="B1880" s="17"/>
      <c r="C1880" s="17"/>
      <c r="D1880" s="17"/>
      <c r="E1880" s="17"/>
      <c r="F1880" s="17"/>
      <c r="G1880" s="17"/>
      <c r="H1880" s="17"/>
      <c r="I1880" s="17"/>
      <c r="J1880" s="20"/>
      <c r="K1880" s="17"/>
      <c r="L1880" s="17"/>
      <c r="M1880" s="17"/>
      <c r="N1880" s="17"/>
      <c r="O1880" s="17"/>
      <c r="P1880" s="17"/>
    </row>
    <row r="1881" spans="1:16" s="2" customFormat="1" ht="13.5" x14ac:dyDescent="0.25">
      <c r="A1881" s="26"/>
      <c r="B1881" s="17"/>
      <c r="C1881" s="17"/>
      <c r="D1881" s="17"/>
      <c r="E1881" s="17"/>
      <c r="F1881" s="17"/>
      <c r="G1881" s="17"/>
      <c r="H1881" s="17"/>
      <c r="I1881" s="17"/>
      <c r="J1881" s="20"/>
      <c r="K1881" s="17"/>
      <c r="L1881" s="17"/>
      <c r="M1881" s="17"/>
      <c r="N1881" s="17"/>
      <c r="O1881" s="17"/>
      <c r="P1881" s="17"/>
    </row>
    <row r="1882" spans="1:16" s="2" customFormat="1" ht="13.5" x14ac:dyDescent="0.25">
      <c r="A1882" s="26"/>
      <c r="B1882" s="17"/>
      <c r="C1882" s="17"/>
      <c r="D1882" s="17"/>
      <c r="E1882" s="17"/>
      <c r="F1882" s="17"/>
      <c r="G1882" s="17"/>
      <c r="H1882" s="17"/>
      <c r="I1882" s="17"/>
      <c r="J1882" s="20"/>
      <c r="K1882" s="17"/>
      <c r="L1882" s="17"/>
      <c r="M1882" s="17"/>
      <c r="N1882" s="17"/>
      <c r="O1882" s="17"/>
      <c r="P1882" s="17"/>
    </row>
    <row r="1883" spans="1:16" s="2" customFormat="1" ht="13.5" x14ac:dyDescent="0.25">
      <c r="A1883" s="26"/>
      <c r="B1883" s="17"/>
      <c r="C1883" s="17"/>
      <c r="D1883" s="17"/>
      <c r="E1883" s="17"/>
      <c r="F1883" s="17"/>
      <c r="G1883" s="17"/>
      <c r="H1883" s="17"/>
      <c r="I1883" s="17"/>
      <c r="J1883" s="20"/>
      <c r="K1883" s="17"/>
      <c r="L1883" s="17"/>
      <c r="M1883" s="17"/>
      <c r="N1883" s="17"/>
      <c r="O1883" s="17"/>
      <c r="P1883" s="17"/>
    </row>
    <row r="1884" spans="1:16" s="2" customFormat="1" ht="13.5" x14ac:dyDescent="0.25">
      <c r="A1884" s="26"/>
      <c r="B1884" s="17"/>
      <c r="C1884" s="17"/>
      <c r="D1884" s="17"/>
      <c r="E1884" s="17"/>
      <c r="F1884" s="17"/>
      <c r="G1884" s="17"/>
      <c r="H1884" s="17"/>
      <c r="I1884" s="17"/>
      <c r="J1884" s="20"/>
      <c r="K1884" s="17"/>
      <c r="L1884" s="17"/>
      <c r="M1884" s="17"/>
      <c r="N1884" s="17"/>
      <c r="O1884" s="17"/>
      <c r="P1884" s="17"/>
    </row>
    <row r="1885" spans="1:16" s="2" customFormat="1" ht="13.5" x14ac:dyDescent="0.25">
      <c r="A1885" s="26"/>
      <c r="B1885" s="17"/>
      <c r="C1885" s="17"/>
      <c r="D1885" s="17"/>
      <c r="E1885" s="17"/>
      <c r="F1885" s="17"/>
      <c r="G1885" s="17"/>
      <c r="H1885" s="17"/>
      <c r="I1885" s="17"/>
      <c r="J1885" s="20"/>
      <c r="K1885" s="17"/>
      <c r="L1885" s="17"/>
      <c r="M1885" s="17"/>
      <c r="N1885" s="17"/>
      <c r="O1885" s="17"/>
      <c r="P1885" s="17"/>
    </row>
    <row r="1886" spans="1:16" s="2" customFormat="1" ht="13.5" x14ac:dyDescent="0.25">
      <c r="A1886" s="26"/>
      <c r="B1886" s="17"/>
      <c r="C1886" s="17"/>
      <c r="D1886" s="17"/>
      <c r="E1886" s="17"/>
      <c r="F1886" s="17"/>
      <c r="G1886" s="17"/>
      <c r="H1886" s="17"/>
      <c r="I1886" s="17"/>
      <c r="J1886" s="20"/>
      <c r="K1886" s="17"/>
      <c r="L1886" s="17"/>
      <c r="M1886" s="17"/>
      <c r="N1886" s="17"/>
      <c r="O1886" s="17"/>
      <c r="P1886" s="17"/>
    </row>
    <row r="1887" spans="1:16" s="2" customFormat="1" ht="13.5" x14ac:dyDescent="0.25">
      <c r="A1887" s="26"/>
      <c r="B1887" s="17"/>
      <c r="C1887" s="17"/>
      <c r="D1887" s="17"/>
      <c r="E1887" s="17"/>
      <c r="F1887" s="17"/>
      <c r="G1887" s="17"/>
      <c r="H1887" s="17"/>
      <c r="I1887" s="17"/>
      <c r="J1887" s="20"/>
      <c r="K1887" s="17"/>
      <c r="L1887" s="17"/>
      <c r="M1887" s="17"/>
      <c r="N1887" s="17"/>
      <c r="O1887" s="17"/>
      <c r="P1887" s="17"/>
    </row>
    <row r="1888" spans="1:16" s="2" customFormat="1" ht="13.5" x14ac:dyDescent="0.25">
      <c r="A1888" s="26"/>
      <c r="B1888" s="17"/>
      <c r="C1888" s="17"/>
      <c r="D1888" s="17"/>
      <c r="E1888" s="17"/>
      <c r="F1888" s="17"/>
      <c r="G1888" s="17"/>
      <c r="H1888" s="17"/>
      <c r="I1888" s="17"/>
      <c r="J1888" s="20"/>
      <c r="K1888" s="17"/>
      <c r="L1888" s="17"/>
      <c r="M1888" s="17"/>
      <c r="N1888" s="17"/>
      <c r="O1888" s="17"/>
      <c r="P1888" s="17"/>
    </row>
    <row r="1889" spans="1:16" s="2" customFormat="1" ht="13.5" x14ac:dyDescent="0.25">
      <c r="A1889" s="26"/>
      <c r="B1889" s="17"/>
      <c r="C1889" s="17"/>
      <c r="D1889" s="17"/>
      <c r="E1889" s="17"/>
      <c r="F1889" s="17"/>
      <c r="G1889" s="17"/>
      <c r="H1889" s="17"/>
      <c r="I1889" s="17"/>
      <c r="J1889" s="20"/>
      <c r="K1889" s="17"/>
      <c r="L1889" s="17"/>
      <c r="M1889" s="17"/>
      <c r="N1889" s="17"/>
      <c r="O1889" s="17"/>
      <c r="P1889" s="17"/>
    </row>
    <row r="1890" spans="1:16" s="2" customFormat="1" ht="13.5" x14ac:dyDescent="0.25">
      <c r="A1890" s="26"/>
      <c r="B1890" s="17"/>
      <c r="C1890" s="17"/>
      <c r="D1890" s="17"/>
      <c r="E1890" s="17"/>
      <c r="F1890" s="17"/>
      <c r="G1890" s="17"/>
      <c r="H1890" s="17"/>
      <c r="I1890" s="17"/>
      <c r="J1890" s="20"/>
      <c r="K1890" s="17"/>
      <c r="L1890" s="17"/>
      <c r="M1890" s="17"/>
      <c r="N1890" s="17"/>
      <c r="O1890" s="17"/>
      <c r="P1890" s="17"/>
    </row>
    <row r="1891" spans="1:16" s="2" customFormat="1" ht="13.5" x14ac:dyDescent="0.25">
      <c r="A1891" s="26"/>
      <c r="B1891" s="17"/>
      <c r="C1891" s="17"/>
      <c r="D1891" s="17"/>
      <c r="E1891" s="17"/>
      <c r="F1891" s="17"/>
      <c r="G1891" s="17"/>
      <c r="H1891" s="17"/>
      <c r="I1891" s="17"/>
      <c r="J1891" s="20"/>
      <c r="K1891" s="17"/>
      <c r="L1891" s="17"/>
      <c r="M1891" s="17"/>
      <c r="N1891" s="17"/>
      <c r="O1891" s="17"/>
      <c r="P1891" s="17"/>
    </row>
    <row r="1892" spans="1:16" s="2" customFormat="1" ht="13.5" x14ac:dyDescent="0.25">
      <c r="A1892" s="26"/>
      <c r="B1892" s="17"/>
      <c r="C1892" s="17"/>
      <c r="D1892" s="17"/>
      <c r="E1892" s="17"/>
      <c r="F1892" s="17"/>
      <c r="G1892" s="17"/>
      <c r="H1892" s="17"/>
      <c r="I1892" s="17"/>
      <c r="J1892" s="20"/>
      <c r="K1892" s="17"/>
      <c r="L1892" s="17"/>
      <c r="M1892" s="17"/>
      <c r="N1892" s="17"/>
      <c r="O1892" s="17"/>
      <c r="P1892" s="17"/>
    </row>
    <row r="1893" spans="1:16" s="2" customFormat="1" ht="13.5" x14ac:dyDescent="0.25">
      <c r="A1893" s="26"/>
      <c r="B1893" s="17"/>
      <c r="C1893" s="17"/>
      <c r="D1893" s="17"/>
      <c r="E1893" s="17"/>
      <c r="F1893" s="17"/>
      <c r="G1893" s="17"/>
      <c r="H1893" s="17"/>
      <c r="I1893" s="17"/>
      <c r="J1893" s="20"/>
      <c r="K1893" s="17"/>
      <c r="L1893" s="17"/>
      <c r="M1893" s="17"/>
      <c r="N1893" s="17"/>
      <c r="O1893" s="17"/>
      <c r="P1893" s="17"/>
    </row>
    <row r="1894" spans="1:16" s="2" customFormat="1" ht="13.5" x14ac:dyDescent="0.25">
      <c r="A1894" s="26"/>
      <c r="B1894" s="17"/>
      <c r="C1894" s="17"/>
      <c r="D1894" s="17"/>
      <c r="E1894" s="17"/>
      <c r="F1894" s="17"/>
      <c r="G1894" s="17"/>
      <c r="H1894" s="17"/>
      <c r="I1894" s="17"/>
      <c r="J1894" s="20"/>
      <c r="K1894" s="17"/>
      <c r="L1894" s="17"/>
      <c r="M1894" s="17"/>
      <c r="N1894" s="17"/>
      <c r="O1894" s="17"/>
      <c r="P1894" s="17"/>
    </row>
    <row r="1895" spans="1:16" s="2" customFormat="1" ht="13.5" x14ac:dyDescent="0.25">
      <c r="A1895" s="26"/>
      <c r="B1895" s="17"/>
      <c r="C1895" s="17"/>
      <c r="D1895" s="17"/>
      <c r="E1895" s="17"/>
      <c r="F1895" s="17"/>
      <c r="G1895" s="17"/>
      <c r="H1895" s="17"/>
      <c r="I1895" s="17"/>
      <c r="J1895" s="20"/>
      <c r="K1895" s="17"/>
      <c r="L1895" s="17"/>
      <c r="M1895" s="17"/>
      <c r="N1895" s="17"/>
      <c r="O1895" s="17"/>
      <c r="P1895" s="17"/>
    </row>
    <row r="1896" spans="1:16" s="2" customFormat="1" ht="13.5" x14ac:dyDescent="0.25">
      <c r="A1896" s="26"/>
      <c r="B1896" s="17"/>
      <c r="C1896" s="17"/>
      <c r="D1896" s="17"/>
      <c r="E1896" s="17"/>
      <c r="F1896" s="17"/>
      <c r="G1896" s="17"/>
      <c r="H1896" s="17"/>
      <c r="I1896" s="17"/>
      <c r="J1896" s="20"/>
      <c r="K1896" s="17"/>
      <c r="L1896" s="17"/>
      <c r="M1896" s="17"/>
      <c r="N1896" s="17"/>
      <c r="O1896" s="17"/>
      <c r="P1896" s="17"/>
    </row>
    <row r="1897" spans="1:16" s="2" customFormat="1" ht="13.5" x14ac:dyDescent="0.25">
      <c r="A1897" s="26"/>
      <c r="B1897" s="17"/>
      <c r="C1897" s="17"/>
      <c r="D1897" s="17"/>
      <c r="E1897" s="17"/>
      <c r="F1897" s="17"/>
      <c r="G1897" s="17"/>
      <c r="H1897" s="17"/>
      <c r="I1897" s="17"/>
      <c r="J1897" s="20"/>
      <c r="K1897" s="17"/>
      <c r="L1897" s="17"/>
      <c r="M1897" s="17"/>
      <c r="N1897" s="17"/>
      <c r="O1897" s="17"/>
      <c r="P1897" s="17"/>
    </row>
    <row r="1898" spans="1:16" s="2" customFormat="1" ht="13.5" x14ac:dyDescent="0.25">
      <c r="A1898" s="26"/>
      <c r="B1898" s="17"/>
      <c r="C1898" s="17"/>
      <c r="D1898" s="17"/>
      <c r="E1898" s="17"/>
      <c r="F1898" s="17"/>
      <c r="G1898" s="17"/>
      <c r="H1898" s="17"/>
      <c r="I1898" s="17"/>
      <c r="J1898" s="20"/>
      <c r="K1898" s="17"/>
      <c r="L1898" s="17"/>
      <c r="M1898" s="17"/>
      <c r="N1898" s="17"/>
      <c r="O1898" s="17"/>
      <c r="P1898" s="17"/>
    </row>
    <row r="1899" spans="1:16" s="2" customFormat="1" ht="13.5" x14ac:dyDescent="0.25">
      <c r="A1899" s="26"/>
      <c r="B1899" s="17"/>
      <c r="C1899" s="17"/>
      <c r="D1899" s="17"/>
      <c r="E1899" s="17"/>
      <c r="F1899" s="17"/>
      <c r="G1899" s="17"/>
      <c r="H1899" s="17"/>
      <c r="I1899" s="17"/>
      <c r="J1899" s="20"/>
      <c r="K1899" s="17"/>
      <c r="L1899" s="17"/>
      <c r="M1899" s="17"/>
      <c r="N1899" s="17"/>
      <c r="O1899" s="17"/>
      <c r="P1899" s="17"/>
    </row>
    <row r="1900" spans="1:16" s="2" customFormat="1" ht="13.5" x14ac:dyDescent="0.25">
      <c r="A1900" s="26"/>
      <c r="B1900" s="17"/>
      <c r="C1900" s="17"/>
      <c r="D1900" s="17"/>
      <c r="E1900" s="17"/>
      <c r="F1900" s="17"/>
      <c r="G1900" s="17"/>
      <c r="H1900" s="17"/>
      <c r="I1900" s="17"/>
      <c r="J1900" s="20"/>
      <c r="K1900" s="17"/>
      <c r="L1900" s="17"/>
      <c r="M1900" s="17"/>
      <c r="N1900" s="17"/>
      <c r="O1900" s="17"/>
      <c r="P1900" s="17"/>
    </row>
    <row r="1901" spans="1:16" s="2" customFormat="1" ht="13.5" x14ac:dyDescent="0.25">
      <c r="A1901" s="26"/>
      <c r="B1901" s="17"/>
      <c r="C1901" s="17"/>
      <c r="D1901" s="17"/>
      <c r="E1901" s="17"/>
      <c r="F1901" s="17"/>
      <c r="G1901" s="17"/>
      <c r="H1901" s="17"/>
      <c r="I1901" s="17"/>
      <c r="J1901" s="20"/>
      <c r="K1901" s="17"/>
      <c r="L1901" s="17"/>
      <c r="M1901" s="17"/>
      <c r="N1901" s="17"/>
      <c r="O1901" s="17"/>
      <c r="P1901" s="17"/>
    </row>
    <row r="1902" spans="1:16" s="2" customFormat="1" ht="13.5" x14ac:dyDescent="0.25">
      <c r="A1902" s="26"/>
      <c r="B1902" s="17"/>
      <c r="C1902" s="17"/>
      <c r="D1902" s="17"/>
      <c r="E1902" s="17"/>
      <c r="F1902" s="17"/>
      <c r="G1902" s="17"/>
      <c r="H1902" s="17"/>
      <c r="I1902" s="17"/>
      <c r="J1902" s="20"/>
      <c r="K1902" s="17"/>
      <c r="L1902" s="17"/>
      <c r="M1902" s="17"/>
      <c r="N1902" s="17"/>
      <c r="O1902" s="17"/>
      <c r="P1902" s="17"/>
    </row>
    <row r="1903" spans="1:16" s="2" customFormat="1" ht="13.5" x14ac:dyDescent="0.25">
      <c r="A1903" s="26"/>
      <c r="B1903" s="17"/>
      <c r="C1903" s="17"/>
      <c r="D1903" s="17"/>
      <c r="E1903" s="17"/>
      <c r="F1903" s="17"/>
      <c r="G1903" s="17"/>
      <c r="H1903" s="17"/>
      <c r="I1903" s="17"/>
      <c r="J1903" s="20"/>
      <c r="K1903" s="17"/>
      <c r="L1903" s="17"/>
      <c r="M1903" s="17"/>
      <c r="N1903" s="17"/>
      <c r="O1903" s="17"/>
      <c r="P1903" s="17"/>
    </row>
    <row r="1904" spans="1:16" s="2" customFormat="1" ht="13.5" x14ac:dyDescent="0.25">
      <c r="A1904" s="26"/>
      <c r="B1904" s="17"/>
      <c r="C1904" s="17"/>
      <c r="D1904" s="17"/>
      <c r="E1904" s="17"/>
      <c r="F1904" s="17"/>
      <c r="G1904" s="17"/>
      <c r="H1904" s="17"/>
      <c r="I1904" s="17"/>
      <c r="J1904" s="20"/>
      <c r="K1904" s="17"/>
      <c r="L1904" s="17"/>
      <c r="M1904" s="17"/>
      <c r="N1904" s="17"/>
      <c r="O1904" s="17"/>
      <c r="P1904" s="17"/>
    </row>
    <row r="1905" spans="1:16" s="2" customFormat="1" ht="13.5" x14ac:dyDescent="0.25">
      <c r="A1905" s="26"/>
      <c r="B1905" s="17"/>
      <c r="C1905" s="17"/>
      <c r="D1905" s="17"/>
      <c r="E1905" s="17"/>
      <c r="F1905" s="17"/>
      <c r="G1905" s="17"/>
      <c r="H1905" s="17"/>
      <c r="I1905" s="17"/>
      <c r="J1905" s="20"/>
      <c r="K1905" s="17"/>
      <c r="L1905" s="17"/>
      <c r="M1905" s="17"/>
      <c r="N1905" s="17"/>
      <c r="O1905" s="17"/>
      <c r="P1905" s="17"/>
    </row>
    <row r="1906" spans="1:16" s="2" customFormat="1" ht="13.5" x14ac:dyDescent="0.25">
      <c r="A1906" s="26"/>
      <c r="B1906" s="17"/>
      <c r="C1906" s="17"/>
      <c r="D1906" s="17"/>
      <c r="E1906" s="17"/>
      <c r="F1906" s="17"/>
      <c r="G1906" s="17"/>
      <c r="H1906" s="17"/>
      <c r="I1906" s="17"/>
      <c r="J1906" s="20"/>
      <c r="K1906" s="17"/>
      <c r="L1906" s="17"/>
      <c r="M1906" s="17"/>
      <c r="N1906" s="17"/>
      <c r="O1906" s="17"/>
      <c r="P1906" s="17"/>
    </row>
    <row r="1907" spans="1:16" s="2" customFormat="1" ht="13.5" x14ac:dyDescent="0.25">
      <c r="A1907" s="26"/>
      <c r="B1907" s="17"/>
      <c r="C1907" s="17"/>
      <c r="D1907" s="17"/>
      <c r="E1907" s="17"/>
      <c r="F1907" s="17"/>
      <c r="G1907" s="17"/>
      <c r="H1907" s="17"/>
      <c r="I1907" s="17"/>
      <c r="J1907" s="20"/>
      <c r="K1907" s="17"/>
      <c r="L1907" s="17"/>
      <c r="M1907" s="17"/>
      <c r="N1907" s="17"/>
      <c r="O1907" s="17"/>
      <c r="P1907" s="17"/>
    </row>
    <row r="1908" spans="1:16" s="2" customFormat="1" ht="13.5" x14ac:dyDescent="0.25">
      <c r="A1908" s="26"/>
      <c r="B1908" s="17"/>
      <c r="C1908" s="17"/>
      <c r="D1908" s="17"/>
      <c r="E1908" s="17"/>
      <c r="F1908" s="17"/>
      <c r="G1908" s="17"/>
      <c r="H1908" s="17"/>
      <c r="I1908" s="17"/>
      <c r="J1908" s="20"/>
      <c r="K1908" s="17"/>
      <c r="L1908" s="17"/>
      <c r="M1908" s="17"/>
      <c r="N1908" s="17"/>
      <c r="O1908" s="17"/>
      <c r="P1908" s="17"/>
    </row>
    <row r="1909" spans="1:16" s="2" customFormat="1" ht="13.5" x14ac:dyDescent="0.25">
      <c r="A1909" s="26"/>
      <c r="B1909" s="17"/>
      <c r="C1909" s="17"/>
      <c r="D1909" s="17"/>
      <c r="E1909" s="17"/>
      <c r="F1909" s="17"/>
      <c r="G1909" s="17"/>
      <c r="H1909" s="17"/>
      <c r="I1909" s="17"/>
      <c r="J1909" s="20"/>
      <c r="K1909" s="17"/>
      <c r="L1909" s="17"/>
      <c r="M1909" s="17"/>
      <c r="N1909" s="17"/>
      <c r="O1909" s="17"/>
      <c r="P1909" s="17"/>
    </row>
    <row r="1910" spans="1:16" s="2" customFormat="1" ht="13.5" x14ac:dyDescent="0.25">
      <c r="A1910" s="26"/>
      <c r="B1910" s="17"/>
      <c r="C1910" s="17"/>
      <c r="D1910" s="17"/>
      <c r="E1910" s="17"/>
      <c r="F1910" s="17"/>
      <c r="G1910" s="17"/>
      <c r="H1910" s="17"/>
      <c r="I1910" s="17"/>
      <c r="J1910" s="20"/>
      <c r="K1910" s="17"/>
      <c r="L1910" s="17"/>
      <c r="M1910" s="17"/>
      <c r="N1910" s="17"/>
      <c r="O1910" s="17"/>
      <c r="P1910" s="17"/>
    </row>
    <row r="1911" spans="1:16" s="2" customFormat="1" ht="13.5" x14ac:dyDescent="0.25">
      <c r="A1911" s="26"/>
      <c r="B1911" s="17"/>
      <c r="C1911" s="17"/>
      <c r="D1911" s="17"/>
      <c r="E1911" s="17"/>
      <c r="F1911" s="17"/>
      <c r="G1911" s="17"/>
      <c r="H1911" s="17"/>
      <c r="I1911" s="17"/>
      <c r="J1911" s="20"/>
      <c r="K1911" s="17"/>
      <c r="L1911" s="17"/>
      <c r="M1911" s="17"/>
      <c r="N1911" s="17"/>
      <c r="O1911" s="17"/>
      <c r="P1911" s="17"/>
    </row>
    <row r="1912" spans="1:16" s="2" customFormat="1" ht="13.5" x14ac:dyDescent="0.25">
      <c r="A1912" s="26"/>
      <c r="B1912" s="17"/>
      <c r="C1912" s="17"/>
      <c r="D1912" s="17"/>
      <c r="E1912" s="17"/>
      <c r="F1912" s="17"/>
      <c r="G1912" s="17"/>
      <c r="H1912" s="17"/>
      <c r="I1912" s="17"/>
      <c r="J1912" s="20"/>
      <c r="K1912" s="17"/>
      <c r="L1912" s="17"/>
      <c r="M1912" s="17"/>
      <c r="N1912" s="17"/>
      <c r="O1912" s="17"/>
      <c r="P1912" s="17"/>
    </row>
    <row r="1913" spans="1:16" s="2" customFormat="1" ht="13.5" x14ac:dyDescent="0.25">
      <c r="A1913" s="26"/>
      <c r="B1913" s="17"/>
      <c r="C1913" s="17"/>
      <c r="D1913" s="17"/>
      <c r="E1913" s="17"/>
      <c r="F1913" s="17"/>
      <c r="G1913" s="17"/>
      <c r="H1913" s="17"/>
      <c r="I1913" s="17"/>
      <c r="J1913" s="20"/>
      <c r="K1913" s="17"/>
      <c r="L1913" s="17"/>
      <c r="M1913" s="17"/>
      <c r="N1913" s="17"/>
      <c r="O1913" s="17"/>
      <c r="P1913" s="17"/>
    </row>
    <row r="1914" spans="1:16" s="2" customFormat="1" ht="13.5" x14ac:dyDescent="0.25">
      <c r="A1914" s="26"/>
      <c r="B1914" s="17"/>
      <c r="C1914" s="17"/>
      <c r="D1914" s="17"/>
      <c r="E1914" s="17"/>
      <c r="F1914" s="17"/>
      <c r="G1914" s="17"/>
      <c r="H1914" s="17"/>
      <c r="I1914" s="17"/>
      <c r="J1914" s="20"/>
      <c r="K1914" s="17"/>
      <c r="L1914" s="17"/>
      <c r="M1914" s="17"/>
      <c r="N1914" s="17"/>
      <c r="O1914" s="17"/>
      <c r="P1914" s="17"/>
    </row>
    <row r="1915" spans="1:16" s="2" customFormat="1" ht="13.5" x14ac:dyDescent="0.25">
      <c r="A1915" s="26"/>
      <c r="B1915" s="17"/>
      <c r="C1915" s="17"/>
      <c r="D1915" s="17"/>
      <c r="E1915" s="17"/>
      <c r="F1915" s="17"/>
      <c r="G1915" s="17"/>
      <c r="H1915" s="17"/>
      <c r="I1915" s="17"/>
      <c r="J1915" s="20"/>
      <c r="K1915" s="17"/>
      <c r="L1915" s="17"/>
      <c r="M1915" s="17"/>
      <c r="N1915" s="17"/>
      <c r="O1915" s="17"/>
      <c r="P1915" s="17"/>
    </row>
    <row r="1916" spans="1:16" s="2" customFormat="1" ht="13.5" x14ac:dyDescent="0.25">
      <c r="A1916" s="26"/>
      <c r="B1916" s="17"/>
      <c r="C1916" s="17"/>
      <c r="D1916" s="17"/>
      <c r="E1916" s="17"/>
      <c r="F1916" s="17"/>
      <c r="G1916" s="17"/>
      <c r="H1916" s="17"/>
      <c r="I1916" s="17"/>
      <c r="J1916" s="20"/>
      <c r="K1916" s="17"/>
      <c r="L1916" s="17"/>
      <c r="M1916" s="17"/>
      <c r="N1916" s="17"/>
      <c r="O1916" s="17"/>
      <c r="P1916" s="17"/>
    </row>
    <row r="1917" spans="1:16" s="2" customFormat="1" ht="13.5" x14ac:dyDescent="0.25">
      <c r="A1917" s="26"/>
      <c r="B1917" s="17"/>
      <c r="C1917" s="17"/>
      <c r="D1917" s="17"/>
      <c r="E1917" s="17"/>
      <c r="F1917" s="17"/>
      <c r="G1917" s="17"/>
      <c r="H1917" s="17"/>
      <c r="I1917" s="17"/>
      <c r="J1917" s="20"/>
      <c r="K1917" s="17"/>
      <c r="L1917" s="17"/>
      <c r="M1917" s="17"/>
      <c r="N1917" s="17"/>
      <c r="O1917" s="17"/>
      <c r="P1917" s="17"/>
    </row>
    <row r="1918" spans="1:16" s="2" customFormat="1" ht="13.5" x14ac:dyDescent="0.25">
      <c r="A1918" s="26"/>
      <c r="B1918" s="17"/>
      <c r="C1918" s="17"/>
      <c r="D1918" s="17"/>
      <c r="E1918" s="17"/>
      <c r="F1918" s="17"/>
      <c r="G1918" s="17"/>
      <c r="H1918" s="17"/>
      <c r="I1918" s="17"/>
      <c r="J1918" s="20"/>
      <c r="K1918" s="17"/>
      <c r="L1918" s="17"/>
      <c r="M1918" s="17"/>
      <c r="N1918" s="17"/>
      <c r="O1918" s="17"/>
      <c r="P1918" s="17"/>
    </row>
    <row r="1919" spans="1:16" s="2" customFormat="1" ht="13.5" x14ac:dyDescent="0.25">
      <c r="A1919" s="26"/>
      <c r="B1919" s="17"/>
      <c r="C1919" s="17"/>
      <c r="D1919" s="17"/>
      <c r="E1919" s="17"/>
      <c r="F1919" s="17"/>
      <c r="G1919" s="17"/>
      <c r="H1919" s="17"/>
      <c r="I1919" s="17"/>
      <c r="J1919" s="20"/>
      <c r="K1919" s="17"/>
      <c r="L1919" s="17"/>
      <c r="M1919" s="17"/>
      <c r="N1919" s="17"/>
      <c r="O1919" s="17"/>
      <c r="P1919" s="17"/>
    </row>
    <row r="1920" spans="1:16" s="2" customFormat="1" ht="13.5" x14ac:dyDescent="0.25">
      <c r="A1920" s="26"/>
      <c r="B1920" s="17"/>
      <c r="C1920" s="17"/>
      <c r="D1920" s="17"/>
      <c r="E1920" s="17"/>
      <c r="F1920" s="17"/>
      <c r="G1920" s="17"/>
      <c r="H1920" s="17"/>
      <c r="I1920" s="17"/>
      <c r="J1920" s="20"/>
      <c r="K1920" s="17"/>
      <c r="L1920" s="17"/>
      <c r="M1920" s="17"/>
      <c r="N1920" s="17"/>
      <c r="O1920" s="17"/>
      <c r="P1920" s="17"/>
    </row>
    <row r="1921" spans="1:16" s="2" customFormat="1" ht="13.5" x14ac:dyDescent="0.25">
      <c r="A1921" s="26"/>
      <c r="B1921" s="17"/>
      <c r="C1921" s="17"/>
      <c r="D1921" s="17"/>
      <c r="E1921" s="17"/>
      <c r="F1921" s="17"/>
      <c r="G1921" s="17"/>
      <c r="H1921" s="17"/>
      <c r="I1921" s="17"/>
      <c r="J1921" s="20"/>
      <c r="K1921" s="17"/>
      <c r="L1921" s="17"/>
      <c r="M1921" s="17"/>
      <c r="N1921" s="17"/>
      <c r="O1921" s="17"/>
      <c r="P1921" s="17"/>
    </row>
    <row r="1922" spans="1:16" s="2" customFormat="1" ht="13.5" x14ac:dyDescent="0.25">
      <c r="A1922" s="26"/>
      <c r="B1922" s="17"/>
      <c r="C1922" s="17"/>
      <c r="D1922" s="17"/>
      <c r="E1922" s="17"/>
      <c r="F1922" s="17"/>
      <c r="G1922" s="17"/>
      <c r="H1922" s="17"/>
      <c r="I1922" s="17"/>
      <c r="J1922" s="20"/>
      <c r="K1922" s="17"/>
      <c r="L1922" s="17"/>
      <c r="M1922" s="17"/>
      <c r="N1922" s="17"/>
      <c r="O1922" s="17"/>
      <c r="P1922" s="17"/>
    </row>
    <row r="1923" spans="1:16" s="2" customFormat="1" ht="13.5" x14ac:dyDescent="0.25">
      <c r="A1923" s="26"/>
      <c r="B1923" s="17"/>
      <c r="C1923" s="17"/>
      <c r="D1923" s="17"/>
      <c r="E1923" s="17"/>
      <c r="F1923" s="17"/>
      <c r="G1923" s="17"/>
      <c r="H1923" s="17"/>
      <c r="I1923" s="17"/>
      <c r="J1923" s="20"/>
      <c r="K1923" s="17"/>
      <c r="L1923" s="17"/>
      <c r="M1923" s="17"/>
      <c r="N1923" s="17"/>
      <c r="O1923" s="17"/>
      <c r="P1923" s="17"/>
    </row>
    <row r="1924" spans="1:16" s="2" customFormat="1" ht="13.5" x14ac:dyDescent="0.25">
      <c r="A1924" s="26"/>
      <c r="B1924" s="17"/>
      <c r="C1924" s="17"/>
      <c r="D1924" s="17"/>
      <c r="E1924" s="17"/>
      <c r="F1924" s="17"/>
      <c r="G1924" s="17"/>
      <c r="H1924" s="17"/>
      <c r="I1924" s="17"/>
      <c r="J1924" s="20"/>
      <c r="K1924" s="17"/>
      <c r="L1924" s="17"/>
      <c r="M1924" s="17"/>
      <c r="N1924" s="17"/>
      <c r="O1924" s="17"/>
      <c r="P1924" s="17"/>
    </row>
    <row r="1925" spans="1:16" s="2" customFormat="1" ht="13.5" x14ac:dyDescent="0.25">
      <c r="A1925" s="26"/>
      <c r="B1925" s="17"/>
      <c r="C1925" s="17"/>
      <c r="D1925" s="17"/>
      <c r="E1925" s="17"/>
      <c r="F1925" s="17"/>
      <c r="G1925" s="17"/>
      <c r="H1925" s="17"/>
      <c r="I1925" s="17"/>
      <c r="J1925" s="20"/>
      <c r="K1925" s="17"/>
      <c r="L1925" s="17"/>
      <c r="M1925" s="17"/>
      <c r="N1925" s="17"/>
      <c r="O1925" s="17"/>
      <c r="P1925" s="17"/>
    </row>
    <row r="1926" spans="1:16" s="2" customFormat="1" ht="13.5" x14ac:dyDescent="0.25">
      <c r="A1926" s="26"/>
      <c r="B1926" s="17"/>
      <c r="C1926" s="17"/>
      <c r="D1926" s="17"/>
      <c r="E1926" s="17"/>
      <c r="F1926" s="17"/>
      <c r="G1926" s="17"/>
      <c r="H1926" s="17"/>
      <c r="I1926" s="17"/>
      <c r="J1926" s="20"/>
      <c r="K1926" s="17"/>
      <c r="L1926" s="17"/>
      <c r="M1926" s="17"/>
      <c r="N1926" s="17"/>
      <c r="O1926" s="17"/>
      <c r="P1926" s="17"/>
    </row>
    <row r="1927" spans="1:16" s="2" customFormat="1" ht="13.5" x14ac:dyDescent="0.25">
      <c r="A1927" s="26"/>
      <c r="B1927" s="17"/>
      <c r="C1927" s="17"/>
      <c r="D1927" s="17"/>
      <c r="E1927" s="17"/>
      <c r="F1927" s="17"/>
      <c r="G1927" s="17"/>
      <c r="H1927" s="17"/>
      <c r="I1927" s="17"/>
      <c r="J1927" s="20"/>
      <c r="K1927" s="17"/>
      <c r="L1927" s="17"/>
      <c r="M1927" s="17"/>
      <c r="N1927" s="17"/>
      <c r="O1927" s="17"/>
      <c r="P1927" s="17"/>
    </row>
    <row r="1928" spans="1:16" s="2" customFormat="1" ht="13.5" x14ac:dyDescent="0.25">
      <c r="A1928" s="26"/>
      <c r="B1928" s="17"/>
      <c r="C1928" s="17"/>
      <c r="D1928" s="17"/>
      <c r="E1928" s="17"/>
      <c r="F1928" s="17"/>
      <c r="G1928" s="17"/>
      <c r="H1928" s="17"/>
      <c r="I1928" s="17"/>
      <c r="J1928" s="20"/>
      <c r="K1928" s="17"/>
      <c r="L1928" s="17"/>
      <c r="M1928" s="17"/>
      <c r="N1928" s="17"/>
      <c r="O1928" s="17"/>
      <c r="P1928" s="17"/>
    </row>
    <row r="1929" spans="1:16" s="2" customFormat="1" ht="13.5" x14ac:dyDescent="0.25">
      <c r="A1929" s="26"/>
      <c r="B1929" s="17"/>
      <c r="C1929" s="17"/>
      <c r="D1929" s="17"/>
      <c r="E1929" s="17"/>
      <c r="F1929" s="17"/>
      <c r="G1929" s="17"/>
      <c r="H1929" s="17"/>
      <c r="I1929" s="17"/>
      <c r="J1929" s="20"/>
      <c r="K1929" s="17"/>
      <c r="L1929" s="17"/>
      <c r="M1929" s="17"/>
      <c r="N1929" s="17"/>
      <c r="O1929" s="17"/>
      <c r="P1929" s="17"/>
    </row>
    <row r="1930" spans="1:16" s="2" customFormat="1" ht="13.5" x14ac:dyDescent="0.25">
      <c r="A1930" s="26"/>
      <c r="B1930" s="17"/>
      <c r="C1930" s="17"/>
      <c r="D1930" s="17"/>
      <c r="E1930" s="17"/>
      <c r="F1930" s="17"/>
      <c r="G1930" s="17"/>
      <c r="H1930" s="17"/>
      <c r="I1930" s="17"/>
      <c r="J1930" s="20"/>
      <c r="K1930" s="17"/>
      <c r="L1930" s="17"/>
      <c r="M1930" s="17"/>
      <c r="N1930" s="17"/>
      <c r="O1930" s="17"/>
      <c r="P1930" s="17"/>
    </row>
    <row r="1931" spans="1:16" s="2" customFormat="1" ht="13.5" x14ac:dyDescent="0.25">
      <c r="A1931" s="26"/>
      <c r="B1931" s="17"/>
      <c r="C1931" s="17"/>
      <c r="D1931" s="17"/>
      <c r="E1931" s="17"/>
      <c r="F1931" s="17"/>
      <c r="G1931" s="17"/>
      <c r="H1931" s="17"/>
      <c r="I1931" s="17"/>
      <c r="J1931" s="20"/>
      <c r="K1931" s="17"/>
      <c r="L1931" s="17"/>
      <c r="M1931" s="17"/>
      <c r="N1931" s="17"/>
      <c r="O1931" s="17"/>
      <c r="P1931" s="17"/>
    </row>
    <row r="1932" spans="1:16" s="2" customFormat="1" ht="13.5" x14ac:dyDescent="0.25">
      <c r="A1932" s="26"/>
      <c r="B1932" s="17"/>
      <c r="C1932" s="17"/>
      <c r="D1932" s="17"/>
      <c r="E1932" s="17"/>
      <c r="F1932" s="17"/>
      <c r="G1932" s="17"/>
      <c r="H1932" s="17"/>
      <c r="I1932" s="17"/>
      <c r="J1932" s="20"/>
      <c r="K1932" s="17"/>
      <c r="L1932" s="17"/>
      <c r="M1932" s="17"/>
      <c r="N1932" s="17"/>
      <c r="O1932" s="17"/>
      <c r="P1932" s="17"/>
    </row>
    <row r="1933" spans="1:16" s="2" customFormat="1" ht="13.5" x14ac:dyDescent="0.25">
      <c r="A1933" s="26"/>
      <c r="B1933" s="17"/>
      <c r="C1933" s="17"/>
      <c r="D1933" s="17"/>
      <c r="E1933" s="17"/>
      <c r="F1933" s="17"/>
      <c r="G1933" s="17"/>
      <c r="H1933" s="17"/>
      <c r="I1933" s="17"/>
      <c r="J1933" s="20"/>
      <c r="K1933" s="17"/>
      <c r="L1933" s="17"/>
      <c r="M1933" s="17"/>
      <c r="N1933" s="17"/>
      <c r="O1933" s="17"/>
      <c r="P1933" s="17"/>
    </row>
    <row r="1934" spans="1:16" s="2" customFormat="1" ht="13.5" x14ac:dyDescent="0.25">
      <c r="A1934" s="26"/>
      <c r="B1934" s="17"/>
      <c r="C1934" s="17"/>
      <c r="D1934" s="17"/>
      <c r="E1934" s="17"/>
      <c r="F1934" s="17"/>
      <c r="G1934" s="17"/>
      <c r="H1934" s="17"/>
      <c r="I1934" s="17"/>
      <c r="J1934" s="20"/>
      <c r="K1934" s="17"/>
      <c r="L1934" s="17"/>
      <c r="M1934" s="17"/>
      <c r="N1934" s="17"/>
      <c r="O1934" s="17"/>
      <c r="P1934" s="17"/>
    </row>
    <row r="1935" spans="1:16" s="2" customFormat="1" ht="13.5" x14ac:dyDescent="0.25">
      <c r="A1935" s="26"/>
      <c r="B1935" s="17"/>
      <c r="C1935" s="17"/>
      <c r="D1935" s="17"/>
      <c r="E1935" s="17"/>
      <c r="F1935" s="17"/>
      <c r="G1935" s="17"/>
      <c r="H1935" s="17"/>
      <c r="I1935" s="17"/>
      <c r="J1935" s="20"/>
      <c r="K1935" s="17"/>
      <c r="L1935" s="17"/>
      <c r="M1935" s="17"/>
      <c r="N1935" s="17"/>
      <c r="O1935" s="17"/>
      <c r="P1935" s="17"/>
    </row>
    <row r="1936" spans="1:16" s="2" customFormat="1" ht="13.5" x14ac:dyDescent="0.25">
      <c r="A1936" s="26"/>
      <c r="B1936" s="17"/>
      <c r="C1936" s="17"/>
      <c r="D1936" s="17"/>
      <c r="E1936" s="17"/>
      <c r="F1936" s="17"/>
      <c r="G1936" s="17"/>
      <c r="H1936" s="17"/>
      <c r="I1936" s="17"/>
      <c r="J1936" s="20"/>
      <c r="K1936" s="17"/>
      <c r="L1936" s="17"/>
      <c r="M1936" s="17"/>
      <c r="N1936" s="17"/>
      <c r="O1936" s="17"/>
      <c r="P1936" s="17"/>
    </row>
    <row r="1937" spans="1:16" s="2" customFormat="1" ht="13.5" x14ac:dyDescent="0.25">
      <c r="A1937" s="26"/>
      <c r="B1937" s="17"/>
      <c r="C1937" s="17"/>
      <c r="D1937" s="17"/>
      <c r="E1937" s="17"/>
      <c r="F1937" s="17"/>
      <c r="G1937" s="17"/>
      <c r="H1937" s="17"/>
      <c r="I1937" s="17"/>
      <c r="J1937" s="20"/>
      <c r="K1937" s="17"/>
      <c r="L1937" s="17"/>
      <c r="M1937" s="17"/>
      <c r="N1937" s="17"/>
      <c r="O1937" s="17"/>
      <c r="P1937" s="17"/>
    </row>
    <row r="1938" spans="1:16" s="2" customFormat="1" ht="13.5" x14ac:dyDescent="0.25">
      <c r="A1938" s="26"/>
      <c r="B1938" s="17"/>
      <c r="C1938" s="17"/>
      <c r="D1938" s="17"/>
      <c r="E1938" s="17"/>
      <c r="F1938" s="17"/>
      <c r="G1938" s="17"/>
      <c r="H1938" s="17"/>
      <c r="I1938" s="17"/>
      <c r="J1938" s="20"/>
      <c r="K1938" s="17"/>
      <c r="L1938" s="17"/>
      <c r="M1938" s="17"/>
      <c r="N1938" s="17"/>
      <c r="O1938" s="17"/>
      <c r="P1938" s="17"/>
    </row>
    <row r="1939" spans="1:16" s="2" customFormat="1" ht="13.5" x14ac:dyDescent="0.25">
      <c r="A1939" s="26"/>
      <c r="B1939" s="17"/>
      <c r="C1939" s="17"/>
      <c r="D1939" s="17"/>
      <c r="E1939" s="17"/>
      <c r="F1939" s="17"/>
      <c r="G1939" s="17"/>
      <c r="H1939" s="17"/>
      <c r="I1939" s="17"/>
      <c r="J1939" s="20"/>
      <c r="K1939" s="17"/>
      <c r="L1939" s="17"/>
      <c r="M1939" s="17"/>
      <c r="N1939" s="17"/>
      <c r="O1939" s="17"/>
      <c r="P1939" s="17"/>
    </row>
    <row r="1940" spans="1:16" s="2" customFormat="1" ht="13.5" x14ac:dyDescent="0.25">
      <c r="A1940" s="26"/>
      <c r="B1940" s="17"/>
      <c r="C1940" s="17"/>
      <c r="D1940" s="17"/>
      <c r="E1940" s="17"/>
      <c r="F1940" s="17"/>
      <c r="G1940" s="17"/>
      <c r="H1940" s="17"/>
      <c r="I1940" s="17"/>
      <c r="J1940" s="20"/>
      <c r="K1940" s="17"/>
      <c r="L1940" s="17"/>
      <c r="M1940" s="17"/>
      <c r="N1940" s="17"/>
      <c r="O1940" s="17"/>
      <c r="P1940" s="17"/>
    </row>
    <row r="1941" spans="1:16" s="2" customFormat="1" ht="13.5" x14ac:dyDescent="0.25">
      <c r="A1941" s="26"/>
      <c r="B1941" s="17"/>
      <c r="C1941" s="17"/>
      <c r="D1941" s="17"/>
      <c r="E1941" s="17"/>
      <c r="F1941" s="17"/>
      <c r="G1941" s="17"/>
      <c r="H1941" s="17"/>
      <c r="I1941" s="17"/>
      <c r="J1941" s="20"/>
      <c r="K1941" s="17"/>
      <c r="L1941" s="17"/>
      <c r="M1941" s="17"/>
      <c r="N1941" s="17"/>
      <c r="O1941" s="17"/>
      <c r="P1941" s="17"/>
    </row>
    <row r="1942" spans="1:16" s="2" customFormat="1" ht="13.5" x14ac:dyDescent="0.25">
      <c r="A1942" s="26"/>
      <c r="B1942" s="17"/>
      <c r="C1942" s="17"/>
      <c r="D1942" s="17"/>
      <c r="E1942" s="17"/>
      <c r="F1942" s="17"/>
      <c r="G1942" s="17"/>
      <c r="H1942" s="17"/>
      <c r="I1942" s="17"/>
      <c r="J1942" s="20"/>
      <c r="K1942" s="17"/>
      <c r="L1942" s="17"/>
      <c r="M1942" s="17"/>
      <c r="N1942" s="17"/>
      <c r="O1942" s="17"/>
      <c r="P1942" s="17"/>
    </row>
    <row r="1943" spans="1:16" s="2" customFormat="1" ht="13.5" x14ac:dyDescent="0.25">
      <c r="A1943" s="26"/>
      <c r="B1943" s="17"/>
      <c r="C1943" s="17"/>
      <c r="D1943" s="17"/>
      <c r="E1943" s="17"/>
      <c r="F1943" s="17"/>
      <c r="G1943" s="17"/>
      <c r="H1943" s="17"/>
      <c r="I1943" s="17"/>
      <c r="J1943" s="20"/>
      <c r="K1943" s="17"/>
      <c r="L1943" s="17"/>
      <c r="M1943" s="17"/>
      <c r="N1943" s="17"/>
      <c r="O1943" s="17"/>
      <c r="P1943" s="17"/>
    </row>
    <row r="1944" spans="1:16" s="2" customFormat="1" ht="13.5" x14ac:dyDescent="0.25">
      <c r="A1944" s="26"/>
      <c r="B1944" s="17"/>
      <c r="C1944" s="17"/>
      <c r="D1944" s="17"/>
      <c r="E1944" s="17"/>
      <c r="F1944" s="17"/>
      <c r="G1944" s="17"/>
      <c r="H1944" s="17"/>
      <c r="I1944" s="17"/>
      <c r="J1944" s="20"/>
      <c r="K1944" s="17"/>
      <c r="L1944" s="17"/>
      <c r="M1944" s="17"/>
      <c r="N1944" s="17"/>
      <c r="O1944" s="17"/>
      <c r="P1944" s="17"/>
    </row>
    <row r="1945" spans="1:16" s="2" customFormat="1" ht="13.5" x14ac:dyDescent="0.25">
      <c r="A1945" s="26"/>
      <c r="B1945" s="17"/>
      <c r="C1945" s="17"/>
      <c r="D1945" s="17"/>
      <c r="E1945" s="17"/>
      <c r="F1945" s="17"/>
      <c r="G1945" s="17"/>
      <c r="H1945" s="17"/>
      <c r="I1945" s="17"/>
      <c r="J1945" s="20"/>
      <c r="K1945" s="17"/>
      <c r="L1945" s="17"/>
      <c r="M1945" s="17"/>
      <c r="N1945" s="17"/>
      <c r="O1945" s="17"/>
      <c r="P1945" s="17"/>
    </row>
    <row r="1946" spans="1:16" s="2" customFormat="1" ht="13.5" x14ac:dyDescent="0.25">
      <c r="A1946" s="26"/>
      <c r="B1946" s="17"/>
      <c r="C1946" s="17"/>
      <c r="D1946" s="17"/>
      <c r="E1946" s="17"/>
      <c r="F1946" s="17"/>
      <c r="G1946" s="17"/>
      <c r="H1946" s="17"/>
      <c r="I1946" s="17"/>
      <c r="J1946" s="20"/>
      <c r="K1946" s="17"/>
      <c r="L1946" s="17"/>
      <c r="M1946" s="17"/>
      <c r="N1946" s="17"/>
      <c r="O1946" s="17"/>
      <c r="P1946" s="17"/>
    </row>
    <row r="1947" spans="1:16" s="2" customFormat="1" ht="13.5" x14ac:dyDescent="0.25">
      <c r="A1947" s="26"/>
      <c r="B1947" s="17"/>
      <c r="C1947" s="17"/>
      <c r="D1947" s="17"/>
      <c r="E1947" s="17"/>
      <c r="F1947" s="17"/>
      <c r="G1947" s="17"/>
      <c r="H1947" s="17"/>
      <c r="I1947" s="17"/>
      <c r="J1947" s="20"/>
      <c r="K1947" s="17"/>
      <c r="L1947" s="17"/>
      <c r="M1947" s="17"/>
      <c r="N1947" s="17"/>
      <c r="O1947" s="17"/>
      <c r="P1947" s="17"/>
    </row>
    <row r="1948" spans="1:16" s="2" customFormat="1" ht="13.5" x14ac:dyDescent="0.25">
      <c r="A1948" s="26"/>
      <c r="B1948" s="17"/>
      <c r="C1948" s="17"/>
      <c r="D1948" s="17"/>
      <c r="E1948" s="17"/>
      <c r="F1948" s="17"/>
      <c r="G1948" s="17"/>
      <c r="H1948" s="17"/>
      <c r="I1948" s="17"/>
      <c r="J1948" s="20"/>
      <c r="K1948" s="17"/>
      <c r="L1948" s="17"/>
      <c r="M1948" s="17"/>
      <c r="N1948" s="17"/>
      <c r="O1948" s="17"/>
      <c r="P1948" s="17"/>
    </row>
    <row r="1949" spans="1:16" s="2" customFormat="1" ht="13.5" x14ac:dyDescent="0.25">
      <c r="A1949" s="26"/>
      <c r="B1949" s="17"/>
      <c r="C1949" s="17"/>
      <c r="D1949" s="17"/>
      <c r="E1949" s="17"/>
      <c r="F1949" s="17"/>
      <c r="G1949" s="17"/>
      <c r="H1949" s="17"/>
      <c r="I1949" s="17"/>
      <c r="J1949" s="20"/>
      <c r="K1949" s="17"/>
      <c r="L1949" s="17"/>
      <c r="M1949" s="17"/>
      <c r="N1949" s="17"/>
      <c r="O1949" s="17"/>
      <c r="P1949" s="17"/>
    </row>
    <row r="1950" spans="1:16" s="2" customFormat="1" ht="13.5" x14ac:dyDescent="0.25">
      <c r="A1950" s="26"/>
      <c r="B1950" s="17"/>
      <c r="C1950" s="17"/>
      <c r="D1950" s="17"/>
      <c r="E1950" s="17"/>
      <c r="F1950" s="17"/>
      <c r="G1950" s="17"/>
      <c r="H1950" s="17"/>
      <c r="I1950" s="17"/>
      <c r="J1950" s="20"/>
      <c r="K1950" s="17"/>
      <c r="L1950" s="17"/>
      <c r="M1950" s="17"/>
      <c r="N1950" s="17"/>
      <c r="O1950" s="17"/>
      <c r="P1950" s="17"/>
    </row>
    <row r="1951" spans="1:16" s="2" customFormat="1" ht="13.5" x14ac:dyDescent="0.25">
      <c r="A1951" s="26"/>
      <c r="B1951" s="17"/>
      <c r="C1951" s="17"/>
      <c r="D1951" s="17"/>
      <c r="E1951" s="17"/>
      <c r="F1951" s="17"/>
      <c r="G1951" s="17"/>
      <c r="H1951" s="17"/>
      <c r="I1951" s="17"/>
      <c r="J1951" s="20"/>
      <c r="K1951" s="17"/>
      <c r="L1951" s="17"/>
      <c r="M1951" s="17"/>
      <c r="N1951" s="17"/>
      <c r="O1951" s="17"/>
      <c r="P1951" s="17"/>
    </row>
    <row r="1952" spans="1:16" s="2" customFormat="1" ht="13.5" x14ac:dyDescent="0.25">
      <c r="A1952" s="26"/>
      <c r="B1952" s="17"/>
      <c r="C1952" s="17"/>
      <c r="D1952" s="17"/>
      <c r="E1952" s="17"/>
      <c r="F1952" s="17"/>
      <c r="G1952" s="17"/>
      <c r="H1952" s="17"/>
      <c r="I1952" s="17"/>
      <c r="J1952" s="20"/>
      <c r="K1952" s="17"/>
      <c r="L1952" s="17"/>
      <c r="M1952" s="17"/>
      <c r="N1952" s="17"/>
      <c r="O1952" s="17"/>
      <c r="P1952" s="17"/>
    </row>
    <row r="1953" spans="1:16" s="2" customFormat="1" ht="13.5" x14ac:dyDescent="0.25">
      <c r="A1953" s="26"/>
      <c r="B1953" s="17"/>
      <c r="C1953" s="17"/>
      <c r="D1953" s="17"/>
      <c r="E1953" s="17"/>
      <c r="F1953" s="17"/>
      <c r="G1953" s="17"/>
      <c r="H1953" s="17"/>
      <c r="I1953" s="17"/>
      <c r="J1953" s="20"/>
      <c r="K1953" s="17"/>
      <c r="L1953" s="17"/>
      <c r="M1953" s="17"/>
      <c r="N1953" s="17"/>
      <c r="O1953" s="17"/>
      <c r="P1953" s="17"/>
    </row>
    <row r="1954" spans="1:16" s="2" customFormat="1" ht="13.5" x14ac:dyDescent="0.25">
      <c r="A1954" s="26"/>
      <c r="B1954" s="17"/>
      <c r="C1954" s="17"/>
      <c r="D1954" s="17"/>
      <c r="E1954" s="17"/>
      <c r="F1954" s="17"/>
      <c r="G1954" s="17"/>
      <c r="H1954" s="17"/>
      <c r="I1954" s="17"/>
      <c r="J1954" s="20"/>
      <c r="K1954" s="17"/>
      <c r="L1954" s="17"/>
      <c r="M1954" s="17"/>
      <c r="N1954" s="17"/>
      <c r="O1954" s="17"/>
      <c r="P1954" s="17"/>
    </row>
    <row r="1955" spans="1:16" s="2" customFormat="1" ht="13.5" x14ac:dyDescent="0.25">
      <c r="A1955" s="26"/>
      <c r="B1955" s="17"/>
      <c r="C1955" s="17"/>
      <c r="D1955" s="17"/>
      <c r="E1955" s="17"/>
      <c r="F1955" s="17"/>
      <c r="G1955" s="17"/>
      <c r="H1955" s="17"/>
      <c r="I1955" s="17"/>
      <c r="J1955" s="20"/>
      <c r="K1955" s="17"/>
      <c r="L1955" s="17"/>
      <c r="M1955" s="17"/>
      <c r="N1955" s="17"/>
      <c r="O1955" s="17"/>
      <c r="P1955" s="17"/>
    </row>
    <row r="1956" spans="1:16" s="2" customFormat="1" ht="13.5" x14ac:dyDescent="0.25">
      <c r="A1956" s="26"/>
      <c r="B1956" s="17"/>
      <c r="C1956" s="17"/>
      <c r="D1956" s="17"/>
      <c r="E1956" s="17"/>
      <c r="F1956" s="17"/>
      <c r="G1956" s="17"/>
      <c r="H1956" s="17"/>
      <c r="I1956" s="17"/>
      <c r="J1956" s="20"/>
      <c r="K1956" s="17"/>
      <c r="L1956" s="17"/>
      <c r="M1956" s="17"/>
      <c r="N1956" s="17"/>
      <c r="O1956" s="17"/>
      <c r="P1956" s="17"/>
    </row>
    <row r="1957" spans="1:16" s="2" customFormat="1" ht="13.5" x14ac:dyDescent="0.25">
      <c r="A1957" s="26"/>
      <c r="B1957" s="17"/>
      <c r="C1957" s="17"/>
      <c r="D1957" s="17"/>
      <c r="E1957" s="17"/>
      <c r="F1957" s="17"/>
      <c r="G1957" s="17"/>
      <c r="H1957" s="17"/>
      <c r="I1957" s="17"/>
      <c r="J1957" s="20"/>
      <c r="K1957" s="17"/>
      <c r="L1957" s="17"/>
      <c r="M1957" s="17"/>
      <c r="N1957" s="17"/>
      <c r="O1957" s="17"/>
      <c r="P1957" s="17"/>
    </row>
    <row r="1958" spans="1:16" s="2" customFormat="1" ht="13.5" x14ac:dyDescent="0.25">
      <c r="A1958" s="26"/>
      <c r="B1958" s="17"/>
      <c r="C1958" s="17"/>
      <c r="D1958" s="17"/>
      <c r="E1958" s="17"/>
      <c r="F1958" s="17"/>
      <c r="G1958" s="17"/>
      <c r="H1958" s="17"/>
      <c r="I1958" s="17"/>
      <c r="J1958" s="20"/>
      <c r="K1958" s="17"/>
      <c r="L1958" s="17"/>
      <c r="M1958" s="17"/>
      <c r="N1958" s="17"/>
      <c r="O1958" s="17"/>
      <c r="P1958" s="17"/>
    </row>
    <row r="1959" spans="1:16" s="2" customFormat="1" ht="13.5" x14ac:dyDescent="0.25">
      <c r="A1959" s="26"/>
      <c r="B1959" s="17"/>
      <c r="C1959" s="17"/>
      <c r="D1959" s="17"/>
      <c r="E1959" s="17"/>
      <c r="F1959" s="17"/>
      <c r="G1959" s="17"/>
      <c r="H1959" s="17"/>
      <c r="I1959" s="17"/>
      <c r="J1959" s="20"/>
      <c r="K1959" s="17"/>
      <c r="L1959" s="17"/>
      <c r="M1959" s="17"/>
      <c r="N1959" s="17"/>
      <c r="O1959" s="17"/>
      <c r="P1959" s="17"/>
    </row>
    <row r="1960" spans="1:16" s="2" customFormat="1" ht="13.5" x14ac:dyDescent="0.25">
      <c r="A1960" s="26"/>
      <c r="B1960" s="17"/>
      <c r="C1960" s="17"/>
      <c r="D1960" s="17"/>
      <c r="E1960" s="17"/>
      <c r="F1960" s="17"/>
      <c r="G1960" s="17"/>
      <c r="H1960" s="17"/>
      <c r="I1960" s="17"/>
      <c r="J1960" s="20"/>
      <c r="K1960" s="17"/>
      <c r="L1960" s="17"/>
      <c r="M1960" s="17"/>
      <c r="N1960" s="17"/>
      <c r="O1960" s="17"/>
      <c r="P1960" s="17"/>
    </row>
    <row r="1961" spans="1:16" s="2" customFormat="1" ht="13.5" x14ac:dyDescent="0.25">
      <c r="A1961" s="26"/>
      <c r="B1961" s="17"/>
      <c r="C1961" s="17"/>
      <c r="D1961" s="17"/>
      <c r="E1961" s="17"/>
      <c r="F1961" s="17"/>
      <c r="G1961" s="17"/>
      <c r="H1961" s="17"/>
      <c r="I1961" s="17"/>
      <c r="J1961" s="20"/>
      <c r="K1961" s="17"/>
      <c r="L1961" s="17"/>
      <c r="M1961" s="17"/>
      <c r="N1961" s="17"/>
      <c r="O1961" s="17"/>
      <c r="P1961" s="17"/>
    </row>
    <row r="1962" spans="1:16" s="2" customFormat="1" ht="13.5" x14ac:dyDescent="0.25">
      <c r="A1962" s="26"/>
      <c r="B1962" s="17"/>
      <c r="C1962" s="17"/>
      <c r="D1962" s="17"/>
      <c r="E1962" s="17"/>
      <c r="F1962" s="17"/>
      <c r="G1962" s="17"/>
      <c r="H1962" s="17"/>
      <c r="I1962" s="17"/>
      <c r="J1962" s="20"/>
      <c r="K1962" s="17"/>
      <c r="L1962" s="17"/>
      <c r="M1962" s="17"/>
      <c r="N1962" s="17"/>
      <c r="O1962" s="17"/>
      <c r="P1962" s="17"/>
    </row>
    <row r="1963" spans="1:16" s="2" customFormat="1" ht="13.5" x14ac:dyDescent="0.25">
      <c r="A1963" s="26"/>
      <c r="B1963" s="17"/>
      <c r="C1963" s="17"/>
      <c r="D1963" s="17"/>
      <c r="E1963" s="17"/>
      <c r="F1963" s="17"/>
      <c r="G1963" s="17"/>
      <c r="H1963" s="17"/>
      <c r="I1963" s="17"/>
      <c r="J1963" s="20"/>
      <c r="K1963" s="17"/>
      <c r="L1963" s="17"/>
      <c r="M1963" s="17"/>
      <c r="N1963" s="17"/>
      <c r="O1963" s="17"/>
      <c r="P1963" s="17"/>
    </row>
    <row r="1964" spans="1:16" s="2" customFormat="1" ht="13.5" x14ac:dyDescent="0.25">
      <c r="A1964" s="26"/>
      <c r="B1964" s="17"/>
      <c r="C1964" s="17"/>
      <c r="D1964" s="17"/>
      <c r="E1964" s="17"/>
      <c r="F1964" s="17"/>
      <c r="G1964" s="17"/>
      <c r="H1964" s="17"/>
      <c r="I1964" s="17"/>
      <c r="J1964" s="20"/>
      <c r="K1964" s="17"/>
      <c r="L1964" s="17"/>
      <c r="M1964" s="17"/>
      <c r="N1964" s="17"/>
      <c r="O1964" s="17"/>
      <c r="P1964" s="17"/>
    </row>
    <row r="1965" spans="1:16" s="2" customFormat="1" ht="13.5" x14ac:dyDescent="0.25">
      <c r="A1965" s="26"/>
      <c r="B1965" s="17"/>
      <c r="C1965" s="17"/>
      <c r="D1965" s="17"/>
      <c r="E1965" s="17"/>
      <c r="F1965" s="17"/>
      <c r="G1965" s="17"/>
      <c r="H1965" s="17"/>
      <c r="I1965" s="17"/>
      <c r="J1965" s="20"/>
      <c r="K1965" s="17"/>
      <c r="L1965" s="17"/>
      <c r="M1965" s="17"/>
      <c r="N1965" s="17"/>
      <c r="O1965" s="17"/>
      <c r="P1965" s="17"/>
    </row>
    <row r="1966" spans="1:16" s="2" customFormat="1" ht="13.5" x14ac:dyDescent="0.25">
      <c r="A1966" s="26"/>
      <c r="B1966" s="17"/>
      <c r="C1966" s="17"/>
      <c r="D1966" s="17"/>
      <c r="E1966" s="17"/>
      <c r="F1966" s="17"/>
      <c r="G1966" s="17"/>
      <c r="H1966" s="17"/>
      <c r="I1966" s="17"/>
      <c r="J1966" s="20"/>
      <c r="K1966" s="17"/>
      <c r="L1966" s="17"/>
      <c r="M1966" s="17"/>
      <c r="N1966" s="17"/>
      <c r="O1966" s="17"/>
      <c r="P1966" s="17"/>
    </row>
    <row r="1967" spans="1:16" s="2" customFormat="1" ht="13.5" x14ac:dyDescent="0.25">
      <c r="A1967" s="26"/>
      <c r="B1967" s="17"/>
      <c r="C1967" s="17"/>
      <c r="D1967" s="17"/>
      <c r="E1967" s="17"/>
      <c r="F1967" s="17"/>
      <c r="G1967" s="17"/>
      <c r="H1967" s="17"/>
      <c r="I1967" s="17"/>
      <c r="J1967" s="20"/>
      <c r="K1967" s="17"/>
      <c r="L1967" s="17"/>
      <c r="M1967" s="17"/>
      <c r="N1967" s="17"/>
      <c r="O1967" s="17"/>
      <c r="P1967" s="17"/>
    </row>
    <row r="1968" spans="1:16" s="2" customFormat="1" ht="13.5" x14ac:dyDescent="0.25">
      <c r="A1968" s="26"/>
      <c r="B1968" s="17"/>
      <c r="C1968" s="17"/>
      <c r="D1968" s="17"/>
      <c r="E1968" s="17"/>
      <c r="F1968" s="17"/>
      <c r="G1968" s="17"/>
      <c r="H1968" s="17"/>
      <c r="I1968" s="17"/>
      <c r="J1968" s="20"/>
      <c r="K1968" s="17"/>
      <c r="L1968" s="17"/>
      <c r="M1968" s="17"/>
      <c r="N1968" s="17"/>
      <c r="O1968" s="17"/>
      <c r="P1968" s="17"/>
    </row>
    <row r="1969" spans="1:16" s="2" customFormat="1" ht="13.5" x14ac:dyDescent="0.25">
      <c r="A1969" s="26"/>
      <c r="B1969" s="17"/>
      <c r="C1969" s="17"/>
      <c r="D1969" s="17"/>
      <c r="E1969" s="17"/>
      <c r="F1969" s="17"/>
      <c r="G1969" s="17"/>
      <c r="H1969" s="17"/>
      <c r="I1969" s="17"/>
      <c r="J1969" s="20"/>
      <c r="K1969" s="17"/>
      <c r="L1969" s="17"/>
      <c r="M1969" s="17"/>
      <c r="N1969" s="17"/>
      <c r="O1969" s="17"/>
      <c r="P1969" s="17"/>
    </row>
    <row r="1970" spans="1:16" s="2" customFormat="1" ht="13.5" x14ac:dyDescent="0.25">
      <c r="A1970" s="26"/>
      <c r="B1970" s="17"/>
      <c r="C1970" s="17"/>
      <c r="D1970" s="17"/>
      <c r="E1970" s="17"/>
      <c r="F1970" s="17"/>
      <c r="G1970" s="17"/>
      <c r="H1970" s="17"/>
      <c r="I1970" s="17"/>
      <c r="J1970" s="20"/>
      <c r="K1970" s="17"/>
      <c r="L1970" s="17"/>
      <c r="M1970" s="17"/>
      <c r="N1970" s="17"/>
      <c r="O1970" s="17"/>
      <c r="P1970" s="17"/>
    </row>
    <row r="1971" spans="1:16" s="2" customFormat="1" ht="13.5" x14ac:dyDescent="0.25">
      <c r="A1971" s="26"/>
      <c r="B1971" s="17"/>
      <c r="C1971" s="17"/>
      <c r="D1971" s="17"/>
      <c r="E1971" s="17"/>
      <c r="F1971" s="17"/>
      <c r="G1971" s="17"/>
      <c r="H1971" s="17"/>
      <c r="I1971" s="17"/>
      <c r="J1971" s="20"/>
      <c r="K1971" s="17"/>
      <c r="L1971" s="17"/>
      <c r="M1971" s="17"/>
      <c r="N1971" s="17"/>
      <c r="O1971" s="17"/>
      <c r="P1971" s="17"/>
    </row>
    <row r="1972" spans="1:16" s="2" customFormat="1" ht="13.5" x14ac:dyDescent="0.25">
      <c r="A1972" s="26"/>
      <c r="B1972" s="17"/>
      <c r="C1972" s="17"/>
      <c r="D1972" s="17"/>
      <c r="E1972" s="17"/>
      <c r="F1972" s="17"/>
      <c r="G1972" s="17"/>
      <c r="H1972" s="17"/>
      <c r="I1972" s="17"/>
      <c r="J1972" s="20"/>
      <c r="K1972" s="17"/>
      <c r="L1972" s="17"/>
      <c r="M1972" s="17"/>
      <c r="N1972" s="17"/>
      <c r="O1972" s="17"/>
      <c r="P1972" s="17"/>
    </row>
    <row r="1973" spans="1:16" s="2" customFormat="1" ht="13.5" x14ac:dyDescent="0.25">
      <c r="A1973" s="26"/>
      <c r="B1973" s="17"/>
      <c r="C1973" s="17"/>
      <c r="D1973" s="17"/>
      <c r="E1973" s="17"/>
      <c r="F1973" s="17"/>
      <c r="G1973" s="17"/>
      <c r="H1973" s="17"/>
      <c r="I1973" s="17"/>
      <c r="J1973" s="20"/>
      <c r="K1973" s="17"/>
      <c r="L1973" s="17"/>
      <c r="M1973" s="17"/>
      <c r="N1973" s="17"/>
      <c r="O1973" s="17"/>
      <c r="P1973" s="17"/>
    </row>
    <row r="1974" spans="1:16" s="2" customFormat="1" ht="13.5" x14ac:dyDescent="0.25">
      <c r="A1974" s="26"/>
      <c r="B1974" s="17"/>
      <c r="C1974" s="17"/>
      <c r="D1974" s="17"/>
      <c r="E1974" s="17"/>
      <c r="F1974" s="17"/>
      <c r="G1974" s="17"/>
      <c r="H1974" s="17"/>
      <c r="I1974" s="17"/>
      <c r="J1974" s="20"/>
      <c r="K1974" s="17"/>
      <c r="L1974" s="17"/>
      <c r="M1974" s="17"/>
      <c r="N1974" s="17"/>
      <c r="O1974" s="17"/>
      <c r="P1974" s="17"/>
    </row>
    <row r="1975" spans="1:16" s="2" customFormat="1" ht="13.5" x14ac:dyDescent="0.25">
      <c r="A1975" s="26"/>
      <c r="B1975" s="17"/>
      <c r="C1975" s="17"/>
      <c r="D1975" s="17"/>
      <c r="E1975" s="17"/>
      <c r="F1975" s="17"/>
      <c r="G1975" s="17"/>
      <c r="H1975" s="17"/>
      <c r="I1975" s="17"/>
      <c r="J1975" s="20"/>
      <c r="K1975" s="17"/>
      <c r="L1975" s="17"/>
      <c r="M1975" s="17"/>
      <c r="N1975" s="17"/>
      <c r="O1975" s="17"/>
      <c r="P1975" s="17"/>
    </row>
    <row r="1976" spans="1:16" s="2" customFormat="1" ht="13.5" x14ac:dyDescent="0.25">
      <c r="A1976" s="26"/>
      <c r="B1976" s="17"/>
      <c r="C1976" s="17"/>
      <c r="D1976" s="17"/>
      <c r="E1976" s="17"/>
      <c r="F1976" s="17"/>
      <c r="G1976" s="17"/>
      <c r="H1976" s="17"/>
      <c r="I1976" s="17"/>
      <c r="J1976" s="20"/>
      <c r="K1976" s="17"/>
      <c r="L1976" s="17"/>
      <c r="M1976" s="17"/>
      <c r="N1976" s="17"/>
      <c r="O1976" s="17"/>
      <c r="P1976" s="17"/>
    </row>
    <row r="1977" spans="1:16" s="2" customFormat="1" ht="13.5" x14ac:dyDescent="0.25">
      <c r="A1977" s="26"/>
      <c r="B1977" s="17"/>
      <c r="C1977" s="17"/>
      <c r="D1977" s="17"/>
      <c r="E1977" s="17"/>
      <c r="F1977" s="17"/>
      <c r="G1977" s="17"/>
      <c r="H1977" s="17"/>
      <c r="I1977" s="17"/>
      <c r="J1977" s="20"/>
      <c r="K1977" s="17"/>
      <c r="L1977" s="17"/>
      <c r="M1977" s="17"/>
      <c r="N1977" s="17"/>
      <c r="O1977" s="17"/>
      <c r="P1977" s="17"/>
    </row>
    <row r="1978" spans="1:16" s="2" customFormat="1" ht="13.5" x14ac:dyDescent="0.25">
      <c r="A1978" s="26"/>
      <c r="B1978" s="17"/>
      <c r="C1978" s="17"/>
      <c r="D1978" s="17"/>
      <c r="E1978" s="17"/>
      <c r="F1978" s="17"/>
      <c r="G1978" s="17"/>
      <c r="H1978" s="17"/>
      <c r="I1978" s="17"/>
      <c r="J1978" s="20"/>
      <c r="K1978" s="17"/>
      <c r="L1978" s="17"/>
      <c r="M1978" s="17"/>
      <c r="N1978" s="17"/>
      <c r="O1978" s="17"/>
      <c r="P1978" s="17"/>
    </row>
    <row r="1979" spans="1:16" s="2" customFormat="1" ht="13.5" x14ac:dyDescent="0.25">
      <c r="A1979" s="26"/>
      <c r="B1979" s="17"/>
      <c r="C1979" s="17"/>
      <c r="D1979" s="17"/>
      <c r="E1979" s="17"/>
      <c r="F1979" s="17"/>
      <c r="G1979" s="17"/>
      <c r="H1979" s="17"/>
      <c r="I1979" s="17"/>
      <c r="J1979" s="20"/>
      <c r="K1979" s="17"/>
      <c r="L1979" s="17"/>
      <c r="M1979" s="17"/>
      <c r="N1979" s="17"/>
      <c r="O1979" s="17"/>
      <c r="P1979" s="17"/>
    </row>
    <row r="1980" spans="1:16" s="2" customFormat="1" ht="13.5" x14ac:dyDescent="0.25">
      <c r="A1980" s="26"/>
      <c r="B1980" s="17"/>
      <c r="C1980" s="17"/>
      <c r="D1980" s="17"/>
      <c r="E1980" s="17"/>
      <c r="F1980" s="17"/>
      <c r="G1980" s="17"/>
      <c r="H1980" s="17"/>
      <c r="I1980" s="17"/>
      <c r="J1980" s="20"/>
      <c r="K1980" s="17"/>
      <c r="L1980" s="17"/>
      <c r="M1980" s="17"/>
      <c r="N1980" s="17"/>
      <c r="O1980" s="17"/>
      <c r="P1980" s="17"/>
    </row>
    <row r="1981" spans="1:16" s="2" customFormat="1" ht="13.5" x14ac:dyDescent="0.25">
      <c r="A1981" s="26"/>
      <c r="B1981" s="17"/>
      <c r="C1981" s="17"/>
      <c r="D1981" s="17"/>
      <c r="E1981" s="17"/>
      <c r="F1981" s="17"/>
      <c r="G1981" s="17"/>
      <c r="H1981" s="17"/>
      <c r="I1981" s="17"/>
      <c r="J1981" s="20"/>
      <c r="K1981" s="17"/>
      <c r="L1981" s="17"/>
      <c r="M1981" s="17"/>
      <c r="N1981" s="17"/>
      <c r="O1981" s="17"/>
      <c r="P1981" s="17"/>
    </row>
    <row r="1982" spans="1:16" s="2" customFormat="1" ht="13.5" x14ac:dyDescent="0.25">
      <c r="A1982" s="26"/>
      <c r="B1982" s="17"/>
      <c r="C1982" s="17"/>
      <c r="D1982" s="17"/>
      <c r="E1982" s="17"/>
      <c r="F1982" s="17"/>
      <c r="G1982" s="17"/>
      <c r="H1982" s="17"/>
      <c r="I1982" s="17"/>
      <c r="J1982" s="20"/>
      <c r="K1982" s="17"/>
      <c r="L1982" s="17"/>
      <c r="M1982" s="17"/>
      <c r="N1982" s="17"/>
      <c r="O1982" s="17"/>
      <c r="P1982" s="17"/>
    </row>
    <row r="1983" spans="1:16" s="2" customFormat="1" ht="13.5" x14ac:dyDescent="0.25">
      <c r="A1983" s="26"/>
      <c r="B1983" s="17"/>
      <c r="C1983" s="17"/>
      <c r="D1983" s="17"/>
      <c r="E1983" s="17"/>
      <c r="F1983" s="17"/>
      <c r="G1983" s="17"/>
      <c r="H1983" s="17"/>
      <c r="I1983" s="17"/>
      <c r="J1983" s="20"/>
      <c r="K1983" s="17"/>
      <c r="L1983" s="17"/>
      <c r="M1983" s="17"/>
      <c r="N1983" s="17"/>
      <c r="O1983" s="17"/>
      <c r="P1983" s="17"/>
    </row>
    <row r="1984" spans="1:16" s="2" customFormat="1" ht="13.5" x14ac:dyDescent="0.25">
      <c r="A1984" s="26"/>
      <c r="B1984" s="17"/>
      <c r="C1984" s="17"/>
      <c r="D1984" s="17"/>
      <c r="E1984" s="17"/>
      <c r="F1984" s="17"/>
      <c r="G1984" s="17"/>
      <c r="H1984" s="17"/>
      <c r="I1984" s="17"/>
      <c r="J1984" s="20"/>
      <c r="K1984" s="17"/>
      <c r="L1984" s="17"/>
      <c r="M1984" s="17"/>
      <c r="N1984" s="17"/>
      <c r="O1984" s="17"/>
      <c r="P1984" s="17"/>
    </row>
    <row r="1985" spans="1:16" s="2" customFormat="1" ht="13.5" x14ac:dyDescent="0.25">
      <c r="A1985" s="26"/>
      <c r="B1985" s="17"/>
      <c r="C1985" s="17"/>
      <c r="D1985" s="17"/>
      <c r="E1985" s="17"/>
      <c r="F1985" s="17"/>
      <c r="G1985" s="17"/>
      <c r="H1985" s="17"/>
      <c r="I1985" s="17"/>
      <c r="J1985" s="20"/>
      <c r="K1985" s="17"/>
      <c r="L1985" s="17"/>
      <c r="M1985" s="17"/>
      <c r="N1985" s="17"/>
      <c r="O1985" s="17"/>
      <c r="P1985" s="17"/>
    </row>
    <row r="1986" spans="1:16" s="2" customFormat="1" ht="13.5" x14ac:dyDescent="0.25">
      <c r="A1986" s="26"/>
      <c r="B1986" s="17"/>
      <c r="C1986" s="17"/>
      <c r="D1986" s="17"/>
      <c r="E1986" s="17"/>
      <c r="F1986" s="17"/>
      <c r="G1986" s="17"/>
      <c r="H1986" s="17"/>
      <c r="I1986" s="17"/>
      <c r="J1986" s="20"/>
      <c r="K1986" s="17"/>
      <c r="L1986" s="17"/>
      <c r="M1986" s="17"/>
      <c r="N1986" s="17"/>
      <c r="O1986" s="17"/>
      <c r="P1986" s="17"/>
    </row>
    <row r="1987" spans="1:16" s="2" customFormat="1" ht="13.5" x14ac:dyDescent="0.25">
      <c r="A1987" s="26"/>
      <c r="B1987" s="17"/>
      <c r="C1987" s="17"/>
      <c r="D1987" s="17"/>
      <c r="E1987" s="17"/>
      <c r="F1987" s="17"/>
      <c r="G1987" s="17"/>
      <c r="H1987" s="17"/>
      <c r="I1987" s="17"/>
      <c r="J1987" s="20"/>
      <c r="K1987" s="17"/>
      <c r="L1987" s="17"/>
      <c r="M1987" s="17"/>
      <c r="N1987" s="17"/>
      <c r="O1987" s="17"/>
      <c r="P1987" s="17"/>
    </row>
    <row r="1988" spans="1:16" s="2" customFormat="1" ht="13.5" x14ac:dyDescent="0.25">
      <c r="A1988" s="26"/>
      <c r="B1988" s="17"/>
      <c r="C1988" s="17"/>
      <c r="D1988" s="17"/>
      <c r="E1988" s="17"/>
      <c r="F1988" s="17"/>
      <c r="G1988" s="17"/>
      <c r="H1988" s="17"/>
      <c r="I1988" s="17"/>
      <c r="J1988" s="20"/>
      <c r="K1988" s="17"/>
      <c r="L1988" s="17"/>
      <c r="M1988" s="17"/>
      <c r="N1988" s="17"/>
      <c r="O1988" s="17"/>
      <c r="P1988" s="17"/>
    </row>
    <row r="1989" spans="1:16" s="2" customFormat="1" ht="13.5" x14ac:dyDescent="0.25">
      <c r="A1989" s="26"/>
      <c r="B1989" s="17"/>
      <c r="C1989" s="17"/>
      <c r="D1989" s="17"/>
      <c r="E1989" s="17"/>
      <c r="F1989" s="17"/>
      <c r="G1989" s="17"/>
      <c r="H1989" s="17"/>
      <c r="I1989" s="17"/>
      <c r="J1989" s="20"/>
      <c r="K1989" s="17"/>
      <c r="L1989" s="17"/>
      <c r="M1989" s="17"/>
      <c r="N1989" s="17"/>
      <c r="O1989" s="17"/>
      <c r="P1989" s="17"/>
    </row>
    <row r="1990" spans="1:16" s="2" customFormat="1" ht="13.5" x14ac:dyDescent="0.25">
      <c r="A1990" s="26"/>
      <c r="B1990" s="17"/>
      <c r="C1990" s="17"/>
      <c r="D1990" s="17"/>
      <c r="E1990" s="17"/>
      <c r="F1990" s="17"/>
      <c r="G1990" s="17"/>
      <c r="H1990" s="17"/>
      <c r="I1990" s="17"/>
      <c r="J1990" s="20"/>
      <c r="K1990" s="17"/>
      <c r="L1990" s="17"/>
      <c r="M1990" s="17"/>
      <c r="N1990" s="17"/>
      <c r="O1990" s="17"/>
      <c r="P1990" s="17"/>
    </row>
    <row r="1991" spans="1:16" s="2" customFormat="1" ht="13.5" x14ac:dyDescent="0.25">
      <c r="A1991" s="26"/>
      <c r="B1991" s="17"/>
      <c r="C1991" s="17"/>
      <c r="D1991" s="17"/>
      <c r="E1991" s="17"/>
      <c r="F1991" s="17"/>
      <c r="G1991" s="17"/>
      <c r="H1991" s="17"/>
      <c r="I1991" s="17"/>
      <c r="J1991" s="20"/>
      <c r="K1991" s="17"/>
      <c r="L1991" s="17"/>
      <c r="M1991" s="17"/>
      <c r="N1991" s="17"/>
      <c r="O1991" s="17"/>
      <c r="P1991" s="17"/>
    </row>
    <row r="1992" spans="1:16" s="2" customFormat="1" ht="13.5" x14ac:dyDescent="0.25">
      <c r="A1992" s="26"/>
      <c r="B1992" s="17"/>
      <c r="C1992" s="17"/>
      <c r="D1992" s="17"/>
      <c r="E1992" s="17"/>
      <c r="F1992" s="17"/>
      <c r="G1992" s="17"/>
      <c r="H1992" s="17"/>
      <c r="I1992" s="17"/>
      <c r="J1992" s="20"/>
      <c r="K1992" s="17"/>
      <c r="L1992" s="17"/>
      <c r="M1992" s="17"/>
      <c r="N1992" s="17"/>
      <c r="O1992" s="17"/>
      <c r="P1992" s="17"/>
    </row>
    <row r="1993" spans="1:16" s="2" customFormat="1" ht="13.5" x14ac:dyDescent="0.25">
      <c r="A1993" s="26"/>
      <c r="B1993" s="17"/>
      <c r="C1993" s="17"/>
      <c r="D1993" s="17"/>
      <c r="E1993" s="17"/>
      <c r="F1993" s="17"/>
      <c r="G1993" s="17"/>
      <c r="H1993" s="17"/>
      <c r="I1993" s="17"/>
      <c r="J1993" s="20"/>
      <c r="K1993" s="17"/>
      <c r="L1993" s="17"/>
      <c r="M1993" s="17"/>
      <c r="N1993" s="17"/>
      <c r="O1993" s="17"/>
      <c r="P1993" s="17"/>
    </row>
    <row r="1994" spans="1:16" s="2" customFormat="1" ht="13.5" x14ac:dyDescent="0.25">
      <c r="A1994" s="26"/>
      <c r="B1994" s="17"/>
      <c r="C1994" s="17"/>
      <c r="D1994" s="17"/>
      <c r="E1994" s="17"/>
      <c r="F1994" s="17"/>
      <c r="G1994" s="17"/>
      <c r="H1994" s="17"/>
      <c r="I1994" s="17"/>
      <c r="J1994" s="20"/>
      <c r="K1994" s="17"/>
      <c r="L1994" s="17"/>
      <c r="M1994" s="17"/>
      <c r="N1994" s="17"/>
      <c r="O1994" s="17"/>
      <c r="P1994" s="17"/>
    </row>
    <row r="1995" spans="1:16" s="2" customFormat="1" ht="13.5" x14ac:dyDescent="0.25">
      <c r="A1995" s="26"/>
      <c r="B1995" s="17"/>
      <c r="C1995" s="17"/>
      <c r="D1995" s="17"/>
      <c r="E1995" s="17"/>
      <c r="F1995" s="17"/>
      <c r="G1995" s="17"/>
      <c r="H1995" s="17"/>
      <c r="I1995" s="17"/>
      <c r="J1995" s="20"/>
      <c r="K1995" s="17"/>
      <c r="L1995" s="17"/>
      <c r="M1995" s="17"/>
      <c r="N1995" s="17"/>
      <c r="O1995" s="17"/>
      <c r="P1995" s="17"/>
    </row>
    <row r="1996" spans="1:16" s="2" customFormat="1" ht="13.5" x14ac:dyDescent="0.25">
      <c r="A1996" s="26"/>
      <c r="B1996" s="17"/>
      <c r="C1996" s="17"/>
      <c r="D1996" s="17"/>
      <c r="E1996" s="17"/>
      <c r="F1996" s="17"/>
      <c r="G1996" s="17"/>
      <c r="H1996" s="17"/>
      <c r="I1996" s="17"/>
      <c r="J1996" s="20"/>
      <c r="K1996" s="17"/>
      <c r="L1996" s="17"/>
      <c r="M1996" s="17"/>
      <c r="N1996" s="17"/>
      <c r="O1996" s="17"/>
      <c r="P1996" s="17"/>
    </row>
    <row r="1997" spans="1:16" s="2" customFormat="1" ht="13.5" x14ac:dyDescent="0.25">
      <c r="A1997" s="26"/>
      <c r="B1997" s="17"/>
      <c r="C1997" s="17"/>
      <c r="D1997" s="17"/>
      <c r="E1997" s="17"/>
      <c r="F1997" s="17"/>
      <c r="G1997" s="17"/>
      <c r="H1997" s="17"/>
      <c r="I1997" s="17"/>
      <c r="J1997" s="20"/>
      <c r="K1997" s="17"/>
      <c r="L1997" s="17"/>
      <c r="M1997" s="17"/>
      <c r="N1997" s="17"/>
      <c r="O1997" s="17"/>
      <c r="P1997" s="17"/>
    </row>
    <row r="1998" spans="1:16" s="2" customFormat="1" ht="13.5" x14ac:dyDescent="0.25">
      <c r="A1998" s="26"/>
      <c r="B1998" s="17"/>
      <c r="C1998" s="17"/>
      <c r="D1998" s="17"/>
      <c r="E1998" s="17"/>
      <c r="F1998" s="17"/>
      <c r="G1998" s="17"/>
      <c r="H1998" s="17"/>
      <c r="I1998" s="17"/>
      <c r="J1998" s="20"/>
      <c r="K1998" s="17"/>
      <c r="L1998" s="17"/>
      <c r="M1998" s="17"/>
      <c r="N1998" s="17"/>
      <c r="O1998" s="17"/>
      <c r="P1998" s="17"/>
    </row>
    <row r="1999" spans="1:16" s="2" customFormat="1" ht="13.5" x14ac:dyDescent="0.25">
      <c r="A1999" s="26"/>
      <c r="B1999" s="17"/>
      <c r="C1999" s="17"/>
      <c r="D1999" s="17"/>
      <c r="E1999" s="17"/>
      <c r="F1999" s="17"/>
      <c r="G1999" s="17"/>
      <c r="H1999" s="17"/>
      <c r="I1999" s="17"/>
      <c r="J1999" s="20"/>
      <c r="K1999" s="17"/>
      <c r="L1999" s="17"/>
      <c r="M1999" s="17"/>
      <c r="N1999" s="17"/>
      <c r="O1999" s="17"/>
      <c r="P1999" s="17"/>
    </row>
    <row r="2000" spans="1:16" s="2" customFormat="1" ht="13.5" x14ac:dyDescent="0.25">
      <c r="A2000" s="26"/>
      <c r="B2000" s="17"/>
      <c r="C2000" s="17"/>
      <c r="D2000" s="17"/>
      <c r="E2000" s="17"/>
      <c r="F2000" s="17"/>
      <c r="G2000" s="17"/>
      <c r="H2000" s="17"/>
      <c r="I2000" s="17"/>
      <c r="J2000" s="20"/>
      <c r="K2000" s="17"/>
      <c r="L2000" s="17"/>
      <c r="M2000" s="17"/>
      <c r="N2000" s="17"/>
      <c r="O2000" s="17"/>
      <c r="P2000" s="17"/>
    </row>
    <row r="2001" spans="1:16" s="2" customFormat="1" ht="13.5" x14ac:dyDescent="0.25">
      <c r="A2001" s="26"/>
      <c r="B2001" s="17"/>
      <c r="C2001" s="17"/>
      <c r="D2001" s="17"/>
      <c r="E2001" s="17"/>
      <c r="F2001" s="17"/>
      <c r="G2001" s="17"/>
      <c r="H2001" s="17"/>
      <c r="I2001" s="17"/>
      <c r="J2001" s="20"/>
      <c r="K2001" s="17"/>
      <c r="L2001" s="17"/>
      <c r="M2001" s="17"/>
      <c r="N2001" s="17"/>
      <c r="O2001" s="17"/>
      <c r="P2001" s="17"/>
    </row>
    <row r="2002" spans="1:16" s="2" customFormat="1" ht="13.5" x14ac:dyDescent="0.25">
      <c r="A2002" s="26"/>
      <c r="B2002" s="17"/>
      <c r="C2002" s="17"/>
      <c r="D2002" s="17"/>
      <c r="E2002" s="17"/>
      <c r="F2002" s="17"/>
      <c r="G2002" s="17"/>
      <c r="H2002" s="17"/>
      <c r="I2002" s="17"/>
      <c r="J2002" s="20"/>
      <c r="K2002" s="17"/>
      <c r="L2002" s="17"/>
      <c r="M2002" s="17"/>
      <c r="N2002" s="17"/>
      <c r="O2002" s="17"/>
      <c r="P2002" s="17"/>
    </row>
    <row r="2003" spans="1:16" s="2" customFormat="1" ht="13.5" x14ac:dyDescent="0.25">
      <c r="A2003" s="26"/>
      <c r="B2003" s="17"/>
      <c r="C2003" s="17"/>
      <c r="D2003" s="17"/>
      <c r="E2003" s="17"/>
      <c r="F2003" s="17"/>
      <c r="G2003" s="17"/>
      <c r="H2003" s="17"/>
      <c r="I2003" s="17"/>
      <c r="J2003" s="20"/>
      <c r="K2003" s="17"/>
      <c r="L2003" s="17"/>
      <c r="M2003" s="17"/>
      <c r="N2003" s="17"/>
      <c r="O2003" s="17"/>
      <c r="P2003" s="17"/>
    </row>
    <row r="2004" spans="1:16" s="2" customFormat="1" ht="13.5" x14ac:dyDescent="0.25">
      <c r="A2004" s="26"/>
      <c r="B2004" s="17"/>
      <c r="C2004" s="17"/>
      <c r="D2004" s="17"/>
      <c r="E2004" s="17"/>
      <c r="F2004" s="17"/>
      <c r="G2004" s="17"/>
      <c r="H2004" s="17"/>
      <c r="I2004" s="17"/>
      <c r="J2004" s="20"/>
      <c r="K2004" s="17"/>
      <c r="L2004" s="17"/>
      <c r="M2004" s="17"/>
      <c r="N2004" s="17"/>
      <c r="O2004" s="17"/>
      <c r="P2004" s="17"/>
    </row>
    <row r="2005" spans="1:16" s="2" customFormat="1" ht="13.5" x14ac:dyDescent="0.25">
      <c r="A2005" s="26"/>
      <c r="B2005" s="17"/>
      <c r="C2005" s="17"/>
      <c r="D2005" s="17"/>
      <c r="E2005" s="17"/>
      <c r="F2005" s="17"/>
      <c r="G2005" s="17"/>
      <c r="H2005" s="17"/>
      <c r="I2005" s="17"/>
      <c r="J2005" s="20"/>
      <c r="K2005" s="17"/>
      <c r="L2005" s="17"/>
      <c r="M2005" s="17"/>
      <c r="N2005" s="17"/>
      <c r="O2005" s="17"/>
      <c r="P2005" s="17"/>
    </row>
    <row r="2006" spans="1:16" s="2" customFormat="1" ht="13.5" x14ac:dyDescent="0.25">
      <c r="A2006" s="26"/>
      <c r="B2006" s="17"/>
      <c r="C2006" s="17"/>
      <c r="D2006" s="17"/>
      <c r="E2006" s="17"/>
      <c r="F2006" s="17"/>
      <c r="G2006" s="17"/>
      <c r="H2006" s="17"/>
      <c r="I2006" s="17"/>
      <c r="J2006" s="20"/>
      <c r="K2006" s="17"/>
      <c r="L2006" s="17"/>
      <c r="M2006" s="17"/>
      <c r="N2006" s="17"/>
      <c r="O2006" s="17"/>
      <c r="P2006" s="17"/>
    </row>
    <row r="2007" spans="1:16" s="2" customFormat="1" ht="13.5" x14ac:dyDescent="0.25">
      <c r="A2007" s="27"/>
      <c r="I2007" s="17"/>
      <c r="J2007" s="20"/>
      <c r="K2007" s="17"/>
      <c r="L2007" s="17"/>
      <c r="M2007" s="17"/>
      <c r="N2007" s="17"/>
      <c r="O2007" s="17"/>
      <c r="P2007" s="17"/>
    </row>
    <row r="2008" spans="1:16" s="2" customFormat="1" ht="13.5" x14ac:dyDescent="0.25">
      <c r="A2008" s="27"/>
      <c r="I2008" s="17"/>
      <c r="J2008" s="20"/>
      <c r="K2008" s="17"/>
      <c r="L2008" s="17"/>
      <c r="M2008" s="17"/>
      <c r="N2008" s="17"/>
      <c r="O2008" s="17"/>
      <c r="P2008" s="17"/>
    </row>
    <row r="2009" spans="1:16" s="2" customFormat="1" ht="13.5" x14ac:dyDescent="0.25">
      <c r="A2009" s="27"/>
      <c r="I2009" s="17"/>
      <c r="J2009" s="20"/>
      <c r="K2009" s="17"/>
      <c r="L2009" s="17"/>
      <c r="M2009" s="17"/>
      <c r="N2009" s="17"/>
      <c r="O2009" s="17"/>
      <c r="P2009" s="17"/>
    </row>
    <row r="2010" spans="1:16" s="2" customFormat="1" ht="13.5" x14ac:dyDescent="0.25">
      <c r="A2010" s="27"/>
      <c r="I2010" s="17"/>
      <c r="J2010" s="20"/>
      <c r="K2010" s="17"/>
      <c r="L2010" s="17"/>
      <c r="M2010" s="17"/>
      <c r="N2010" s="17"/>
      <c r="O2010" s="17"/>
      <c r="P2010" s="17"/>
    </row>
    <row r="2011" spans="1:16" s="2" customFormat="1" ht="13.5" x14ac:dyDescent="0.25">
      <c r="A2011" s="27"/>
      <c r="I2011" s="17"/>
      <c r="J2011" s="20"/>
      <c r="K2011" s="17"/>
      <c r="L2011" s="17"/>
      <c r="M2011" s="17"/>
      <c r="N2011" s="17"/>
      <c r="O2011" s="17"/>
      <c r="P2011" s="17"/>
    </row>
    <row r="2012" spans="1:16" s="2" customFormat="1" ht="13.5" x14ac:dyDescent="0.25">
      <c r="A2012" s="27"/>
      <c r="I2012" s="17"/>
      <c r="J2012" s="20"/>
      <c r="K2012" s="17"/>
      <c r="L2012" s="17"/>
      <c r="M2012" s="17"/>
      <c r="N2012" s="17"/>
      <c r="O2012" s="17"/>
      <c r="P2012" s="17"/>
    </row>
    <row r="2013" spans="1:16" s="2" customFormat="1" ht="13.5" x14ac:dyDescent="0.25">
      <c r="A2013" s="27"/>
      <c r="I2013" s="17"/>
      <c r="J2013" s="20"/>
      <c r="K2013" s="17"/>
      <c r="L2013" s="17"/>
      <c r="M2013" s="17"/>
      <c r="N2013" s="17"/>
      <c r="O2013" s="17"/>
      <c r="P2013" s="17"/>
    </row>
    <row r="2014" spans="1:16" s="2" customFormat="1" ht="13.5" x14ac:dyDescent="0.25">
      <c r="A2014" s="27"/>
      <c r="I2014" s="17"/>
      <c r="J2014" s="20"/>
      <c r="K2014" s="17"/>
      <c r="L2014" s="17"/>
      <c r="M2014" s="17"/>
      <c r="N2014" s="17"/>
      <c r="O2014" s="17"/>
      <c r="P2014" s="17"/>
    </row>
    <row r="2015" spans="1:16" s="2" customFormat="1" ht="13.5" x14ac:dyDescent="0.25">
      <c r="A2015" s="27"/>
      <c r="I2015" s="17"/>
      <c r="J2015" s="20"/>
      <c r="K2015" s="17"/>
      <c r="L2015" s="17"/>
      <c r="M2015" s="17"/>
      <c r="N2015" s="17"/>
      <c r="O2015" s="17"/>
      <c r="P2015" s="17"/>
    </row>
    <row r="2016" spans="1:16" s="2" customFormat="1" ht="13.5" x14ac:dyDescent="0.25">
      <c r="A2016" s="27"/>
      <c r="I2016" s="17"/>
      <c r="J2016" s="20"/>
      <c r="K2016" s="17"/>
      <c r="L2016" s="17"/>
      <c r="M2016" s="17"/>
      <c r="N2016" s="17"/>
      <c r="O2016" s="17"/>
      <c r="P2016" s="17"/>
    </row>
    <row r="2017" spans="1:16" s="2" customFormat="1" ht="13.5" x14ac:dyDescent="0.25">
      <c r="A2017" s="27"/>
      <c r="I2017" s="17"/>
      <c r="J2017" s="20"/>
      <c r="K2017" s="17"/>
      <c r="L2017" s="17"/>
      <c r="M2017" s="17"/>
      <c r="N2017" s="17"/>
      <c r="O2017" s="17"/>
      <c r="P2017" s="17"/>
    </row>
    <row r="2018" spans="1:16" s="2" customFormat="1" ht="13.5" x14ac:dyDescent="0.25">
      <c r="A2018" s="27"/>
      <c r="I2018" s="17"/>
      <c r="J2018" s="20"/>
      <c r="K2018" s="17"/>
      <c r="L2018" s="17"/>
      <c r="M2018" s="17"/>
      <c r="N2018" s="17"/>
      <c r="O2018" s="17"/>
      <c r="P2018" s="17"/>
    </row>
    <row r="2019" spans="1:16" s="2" customFormat="1" ht="13.5" x14ac:dyDescent="0.25">
      <c r="A2019" s="27"/>
      <c r="I2019" s="17"/>
      <c r="J2019" s="20"/>
      <c r="K2019" s="17"/>
      <c r="L2019" s="17"/>
      <c r="M2019" s="17"/>
      <c r="N2019" s="17"/>
      <c r="O2019" s="17"/>
      <c r="P2019" s="17"/>
    </row>
    <row r="2020" spans="1:16" s="2" customFormat="1" ht="13.5" x14ac:dyDescent="0.25">
      <c r="A2020" s="27"/>
      <c r="I2020" s="17"/>
      <c r="J2020" s="20"/>
      <c r="K2020" s="17"/>
      <c r="L2020" s="17"/>
      <c r="M2020" s="17"/>
      <c r="N2020" s="17"/>
      <c r="O2020" s="17"/>
      <c r="P2020" s="17"/>
    </row>
    <row r="2021" spans="1:16" s="2" customFormat="1" ht="13.5" x14ac:dyDescent="0.25">
      <c r="A2021" s="27"/>
      <c r="I2021" s="17"/>
      <c r="J2021" s="20"/>
      <c r="K2021" s="17"/>
      <c r="L2021" s="17"/>
      <c r="M2021" s="17"/>
      <c r="N2021" s="17"/>
      <c r="O2021" s="17"/>
      <c r="P2021" s="17"/>
    </row>
    <row r="2022" spans="1:16" s="2" customFormat="1" ht="13.5" x14ac:dyDescent="0.25">
      <c r="A2022" s="27"/>
      <c r="I2022" s="17"/>
      <c r="J2022" s="20"/>
      <c r="K2022" s="17"/>
      <c r="L2022" s="17"/>
      <c r="M2022" s="17"/>
      <c r="N2022" s="17"/>
      <c r="O2022" s="17"/>
      <c r="P2022" s="17"/>
    </row>
    <row r="2023" spans="1:16" s="2" customFormat="1" ht="13.5" x14ac:dyDescent="0.25">
      <c r="A2023" s="27"/>
      <c r="I2023" s="17"/>
      <c r="J2023" s="20"/>
      <c r="K2023" s="17"/>
      <c r="L2023" s="17"/>
      <c r="M2023" s="17"/>
      <c r="N2023" s="17"/>
      <c r="O2023" s="17"/>
      <c r="P2023" s="17"/>
    </row>
    <row r="2024" spans="1:16" s="2" customFormat="1" ht="13.5" x14ac:dyDescent="0.25">
      <c r="A2024" s="27"/>
      <c r="I2024" s="17"/>
      <c r="J2024" s="20"/>
      <c r="K2024" s="17"/>
      <c r="L2024" s="17"/>
      <c r="M2024" s="17"/>
      <c r="N2024" s="17"/>
      <c r="O2024" s="17"/>
      <c r="P2024" s="17"/>
    </row>
    <row r="2025" spans="1:16" s="2" customFormat="1" ht="13.5" x14ac:dyDescent="0.25">
      <c r="A2025" s="27"/>
      <c r="I2025" s="17"/>
      <c r="J2025" s="20"/>
      <c r="K2025" s="17"/>
      <c r="L2025" s="17"/>
      <c r="M2025" s="17"/>
      <c r="N2025" s="17"/>
      <c r="O2025" s="17"/>
      <c r="P2025" s="17"/>
    </row>
    <row r="2026" spans="1:16" s="2" customFormat="1" ht="13.5" x14ac:dyDescent="0.25">
      <c r="A2026" s="27"/>
      <c r="I2026" s="17"/>
      <c r="J2026" s="20"/>
      <c r="K2026" s="17"/>
      <c r="L2026" s="17"/>
      <c r="M2026" s="17"/>
      <c r="N2026" s="17"/>
      <c r="O2026" s="17"/>
      <c r="P2026" s="17"/>
    </row>
    <row r="2027" spans="1:16" s="2" customFormat="1" ht="13.5" x14ac:dyDescent="0.25">
      <c r="A2027" s="27"/>
      <c r="I2027" s="17"/>
      <c r="J2027" s="20"/>
      <c r="K2027" s="17"/>
      <c r="L2027" s="17"/>
      <c r="M2027" s="17"/>
      <c r="N2027" s="17"/>
      <c r="O2027" s="17"/>
      <c r="P2027" s="17"/>
    </row>
    <row r="2028" spans="1:16" s="2" customFormat="1" ht="13.5" x14ac:dyDescent="0.25">
      <c r="A2028" s="27"/>
      <c r="I2028" s="17"/>
      <c r="J2028" s="20"/>
      <c r="K2028" s="17"/>
      <c r="L2028" s="17"/>
      <c r="M2028" s="17"/>
      <c r="N2028" s="17"/>
      <c r="O2028" s="17"/>
      <c r="P2028" s="17"/>
    </row>
    <row r="2029" spans="1:16" s="2" customFormat="1" ht="13.5" x14ac:dyDescent="0.25">
      <c r="A2029" s="27"/>
      <c r="I2029" s="17"/>
      <c r="J2029" s="20"/>
      <c r="K2029" s="17"/>
      <c r="L2029" s="17"/>
      <c r="M2029" s="17"/>
      <c r="N2029" s="17"/>
      <c r="O2029" s="17"/>
      <c r="P2029" s="17"/>
    </row>
    <row r="2030" spans="1:16" s="2" customFormat="1" ht="13.5" x14ac:dyDescent="0.25">
      <c r="A2030" s="27"/>
      <c r="I2030" s="17"/>
      <c r="J2030" s="20"/>
      <c r="K2030" s="17"/>
      <c r="L2030" s="17"/>
      <c r="M2030" s="17"/>
      <c r="N2030" s="17"/>
      <c r="O2030" s="17"/>
      <c r="P2030" s="17"/>
    </row>
    <row r="2031" spans="1:16" s="2" customFormat="1" ht="13.5" x14ac:dyDescent="0.25">
      <c r="A2031" s="27"/>
      <c r="I2031" s="17"/>
      <c r="J2031" s="20"/>
      <c r="K2031" s="17"/>
      <c r="L2031" s="17"/>
      <c r="M2031" s="17"/>
      <c r="N2031" s="17"/>
      <c r="O2031" s="17"/>
      <c r="P2031" s="17"/>
    </row>
    <row r="2032" spans="1:16" s="2" customFormat="1" ht="13.5" x14ac:dyDescent="0.25">
      <c r="A2032" s="27"/>
      <c r="I2032" s="17"/>
      <c r="J2032" s="20"/>
      <c r="K2032" s="17"/>
      <c r="L2032" s="17"/>
      <c r="M2032" s="17"/>
      <c r="N2032" s="17"/>
      <c r="O2032" s="17"/>
      <c r="P2032" s="17"/>
    </row>
    <row r="2033" spans="1:16" s="2" customFormat="1" ht="13.5" x14ac:dyDescent="0.25">
      <c r="A2033" s="27"/>
      <c r="I2033" s="17"/>
      <c r="J2033" s="20"/>
      <c r="K2033" s="17"/>
      <c r="L2033" s="17"/>
      <c r="M2033" s="17"/>
      <c r="N2033" s="17"/>
      <c r="O2033" s="17"/>
      <c r="P2033" s="17"/>
    </row>
    <row r="2034" spans="1:16" s="2" customFormat="1" ht="13.5" x14ac:dyDescent="0.25">
      <c r="A2034" s="27"/>
      <c r="I2034" s="17"/>
      <c r="J2034" s="20"/>
      <c r="K2034" s="17"/>
      <c r="L2034" s="17"/>
      <c r="M2034" s="17"/>
      <c r="N2034" s="17"/>
      <c r="O2034" s="17"/>
      <c r="P2034" s="17"/>
    </row>
    <row r="2035" spans="1:16" s="2" customFormat="1" ht="13.5" x14ac:dyDescent="0.25">
      <c r="A2035" s="27"/>
      <c r="I2035" s="17"/>
      <c r="J2035" s="20"/>
      <c r="K2035" s="17"/>
      <c r="L2035" s="17"/>
      <c r="M2035" s="17"/>
      <c r="N2035" s="17"/>
      <c r="O2035" s="17"/>
      <c r="P2035" s="17"/>
    </row>
    <row r="2036" spans="1:16" s="2" customFormat="1" ht="13.5" x14ac:dyDescent="0.25">
      <c r="A2036" s="27"/>
      <c r="I2036" s="17"/>
      <c r="J2036" s="20"/>
      <c r="K2036" s="17"/>
      <c r="L2036" s="17"/>
      <c r="M2036" s="17"/>
      <c r="N2036" s="17"/>
      <c r="O2036" s="17"/>
      <c r="P2036" s="17"/>
    </row>
    <row r="2037" spans="1:16" s="2" customFormat="1" ht="13.5" x14ac:dyDescent="0.25">
      <c r="A2037" s="27"/>
      <c r="I2037" s="17"/>
      <c r="J2037" s="20"/>
      <c r="K2037" s="17"/>
      <c r="L2037" s="17"/>
      <c r="M2037" s="17"/>
      <c r="N2037" s="17"/>
      <c r="O2037" s="17"/>
      <c r="P2037" s="17"/>
    </row>
    <row r="2038" spans="1:16" s="2" customFormat="1" ht="13.5" x14ac:dyDescent="0.25">
      <c r="A2038" s="27"/>
      <c r="I2038" s="17"/>
      <c r="J2038" s="20"/>
      <c r="K2038" s="17"/>
      <c r="L2038" s="17"/>
      <c r="M2038" s="17"/>
      <c r="N2038" s="17"/>
      <c r="O2038" s="17"/>
      <c r="P2038" s="17"/>
    </row>
    <row r="2039" spans="1:16" s="2" customFormat="1" ht="13.5" x14ac:dyDescent="0.25">
      <c r="A2039" s="27"/>
      <c r="I2039" s="17"/>
      <c r="J2039" s="20"/>
      <c r="K2039" s="17"/>
      <c r="L2039" s="17"/>
      <c r="M2039" s="17"/>
      <c r="N2039" s="17"/>
      <c r="O2039" s="17"/>
      <c r="P2039" s="17"/>
    </row>
    <row r="2040" spans="1:16" s="2" customFormat="1" ht="13.5" x14ac:dyDescent="0.25">
      <c r="A2040" s="27"/>
      <c r="I2040" s="17"/>
      <c r="J2040" s="20"/>
      <c r="K2040" s="17"/>
      <c r="L2040" s="17"/>
      <c r="M2040" s="17"/>
      <c r="N2040" s="17"/>
      <c r="O2040" s="17"/>
      <c r="P2040" s="17"/>
    </row>
    <row r="2041" spans="1:16" s="2" customFormat="1" ht="13.5" x14ac:dyDescent="0.25">
      <c r="A2041" s="27"/>
      <c r="I2041" s="17"/>
      <c r="J2041" s="20"/>
      <c r="K2041" s="17"/>
      <c r="L2041" s="17"/>
      <c r="M2041" s="17"/>
      <c r="N2041" s="17"/>
      <c r="O2041" s="17"/>
      <c r="P2041" s="17"/>
    </row>
    <row r="2042" spans="1:16" s="2" customFormat="1" ht="13.5" x14ac:dyDescent="0.25">
      <c r="A2042" s="27"/>
      <c r="I2042" s="17"/>
      <c r="J2042" s="20"/>
      <c r="K2042" s="17"/>
      <c r="L2042" s="17"/>
      <c r="M2042" s="17"/>
      <c r="N2042" s="17"/>
      <c r="O2042" s="17"/>
      <c r="P2042" s="17"/>
    </row>
    <row r="2043" spans="1:16" s="2" customFormat="1" ht="13.5" x14ac:dyDescent="0.25">
      <c r="A2043" s="27"/>
      <c r="I2043" s="17"/>
      <c r="J2043" s="20"/>
      <c r="K2043" s="17"/>
      <c r="L2043" s="17"/>
      <c r="M2043" s="17"/>
      <c r="N2043" s="17"/>
      <c r="O2043" s="17"/>
      <c r="P2043" s="17"/>
    </row>
    <row r="2044" spans="1:16" s="2" customFormat="1" ht="13.5" x14ac:dyDescent="0.25">
      <c r="A2044" s="27"/>
      <c r="I2044" s="17"/>
      <c r="J2044" s="20"/>
      <c r="K2044" s="17"/>
      <c r="L2044" s="17"/>
      <c r="M2044" s="17"/>
      <c r="N2044" s="17"/>
      <c r="O2044" s="17"/>
      <c r="P2044" s="17"/>
    </row>
    <row r="2045" spans="1:16" s="2" customFormat="1" ht="13.5" x14ac:dyDescent="0.25">
      <c r="A2045" s="27"/>
      <c r="I2045" s="17"/>
      <c r="J2045" s="20"/>
      <c r="K2045" s="17"/>
      <c r="L2045" s="17"/>
      <c r="M2045" s="17"/>
      <c r="N2045" s="17"/>
      <c r="O2045" s="17"/>
      <c r="P2045" s="17"/>
    </row>
    <row r="2046" spans="1:16" s="2" customFormat="1" ht="13.5" x14ac:dyDescent="0.25">
      <c r="A2046" s="27"/>
      <c r="I2046" s="17"/>
      <c r="J2046" s="20"/>
      <c r="K2046" s="17"/>
      <c r="L2046" s="17"/>
      <c r="M2046" s="17"/>
      <c r="N2046" s="17"/>
      <c r="O2046" s="17"/>
      <c r="P2046" s="17"/>
    </row>
    <row r="2047" spans="1:16" s="2" customFormat="1" ht="13.5" x14ac:dyDescent="0.25">
      <c r="A2047" s="27"/>
      <c r="I2047" s="17"/>
      <c r="J2047" s="20"/>
      <c r="K2047" s="17"/>
      <c r="L2047" s="17"/>
      <c r="M2047" s="17"/>
      <c r="N2047" s="17"/>
      <c r="O2047" s="17"/>
      <c r="P2047" s="17"/>
    </row>
    <row r="2048" spans="1:16" s="2" customFormat="1" ht="13.5" x14ac:dyDescent="0.25">
      <c r="A2048" s="27"/>
      <c r="I2048" s="17"/>
      <c r="J2048" s="20"/>
      <c r="K2048" s="17"/>
      <c r="L2048" s="17"/>
      <c r="M2048" s="17"/>
      <c r="N2048" s="17"/>
      <c r="O2048" s="17"/>
      <c r="P2048" s="17"/>
    </row>
    <row r="2049" spans="1:16" s="2" customFormat="1" ht="13.5" x14ac:dyDescent="0.25">
      <c r="A2049" s="27"/>
      <c r="I2049" s="17"/>
      <c r="J2049" s="20"/>
      <c r="K2049" s="17"/>
      <c r="L2049" s="17"/>
      <c r="M2049" s="17"/>
      <c r="N2049" s="17"/>
      <c r="O2049" s="17"/>
      <c r="P2049" s="17"/>
    </row>
    <row r="2050" spans="1:16" s="2" customFormat="1" ht="13.5" x14ac:dyDescent="0.25">
      <c r="A2050" s="27"/>
      <c r="I2050" s="17"/>
      <c r="J2050" s="20"/>
      <c r="K2050" s="17"/>
      <c r="L2050" s="17"/>
      <c r="M2050" s="17"/>
      <c r="N2050" s="17"/>
      <c r="O2050" s="17"/>
      <c r="P2050" s="17"/>
    </row>
    <row r="2051" spans="1:16" s="2" customFormat="1" ht="13.5" x14ac:dyDescent="0.25">
      <c r="A2051" s="27"/>
      <c r="I2051" s="17"/>
      <c r="J2051" s="20"/>
      <c r="K2051" s="17"/>
      <c r="L2051" s="17"/>
      <c r="M2051" s="17"/>
      <c r="N2051" s="17"/>
      <c r="O2051" s="17"/>
      <c r="P2051" s="17"/>
    </row>
    <row r="2052" spans="1:16" s="2" customFormat="1" ht="13.5" x14ac:dyDescent="0.25">
      <c r="A2052" s="27"/>
      <c r="I2052" s="17"/>
      <c r="J2052" s="20"/>
      <c r="K2052" s="17"/>
      <c r="L2052" s="17"/>
      <c r="M2052" s="17"/>
      <c r="N2052" s="17"/>
      <c r="O2052" s="17"/>
      <c r="P2052" s="17"/>
    </row>
    <row r="2053" spans="1:16" s="2" customFormat="1" ht="13.5" x14ac:dyDescent="0.25">
      <c r="A2053" s="27"/>
      <c r="I2053" s="17"/>
      <c r="J2053" s="20"/>
      <c r="K2053" s="17"/>
      <c r="L2053" s="17"/>
      <c r="M2053" s="17"/>
      <c r="N2053" s="17"/>
      <c r="O2053" s="17"/>
      <c r="P2053" s="17"/>
    </row>
    <row r="2054" spans="1:16" s="2" customFormat="1" ht="13.5" x14ac:dyDescent="0.25">
      <c r="A2054" s="27"/>
      <c r="I2054" s="17"/>
      <c r="J2054" s="20"/>
      <c r="K2054" s="17"/>
      <c r="L2054" s="17"/>
      <c r="M2054" s="17"/>
      <c r="N2054" s="17"/>
      <c r="O2054" s="17"/>
      <c r="P2054" s="17"/>
    </row>
    <row r="2055" spans="1:16" s="2" customFormat="1" ht="13.5" x14ac:dyDescent="0.25">
      <c r="A2055" s="27"/>
      <c r="I2055" s="17"/>
      <c r="J2055" s="20"/>
      <c r="K2055" s="17"/>
      <c r="L2055" s="17"/>
      <c r="M2055" s="17"/>
      <c r="N2055" s="17"/>
      <c r="O2055" s="17"/>
      <c r="P2055" s="17"/>
    </row>
    <row r="2056" spans="1:16" s="2" customFormat="1" ht="13.5" x14ac:dyDescent="0.25">
      <c r="A2056" s="27"/>
      <c r="I2056" s="17"/>
      <c r="J2056" s="20"/>
      <c r="K2056" s="17"/>
      <c r="L2056" s="17"/>
      <c r="M2056" s="17"/>
      <c r="N2056" s="17"/>
      <c r="O2056" s="17"/>
      <c r="P2056" s="17"/>
    </row>
    <row r="2057" spans="1:16" s="2" customFormat="1" ht="13.5" x14ac:dyDescent="0.25">
      <c r="A2057" s="27"/>
      <c r="I2057" s="17"/>
      <c r="J2057" s="20"/>
      <c r="K2057" s="17"/>
      <c r="L2057" s="17"/>
      <c r="M2057" s="17"/>
      <c r="N2057" s="17"/>
      <c r="O2057" s="17"/>
      <c r="P2057" s="17"/>
    </row>
    <row r="2058" spans="1:16" s="2" customFormat="1" ht="13.5" x14ac:dyDescent="0.25">
      <c r="A2058" s="27"/>
      <c r="I2058" s="17"/>
      <c r="J2058" s="20"/>
      <c r="K2058" s="17"/>
      <c r="L2058" s="17"/>
      <c r="M2058" s="17"/>
      <c r="N2058" s="17"/>
      <c r="O2058" s="17"/>
      <c r="P2058" s="17"/>
    </row>
    <row r="2059" spans="1:16" s="2" customFormat="1" ht="13.5" x14ac:dyDescent="0.25">
      <c r="A2059" s="27"/>
      <c r="I2059" s="17"/>
      <c r="J2059" s="20"/>
      <c r="K2059" s="17"/>
      <c r="L2059" s="17"/>
      <c r="M2059" s="17"/>
      <c r="N2059" s="17"/>
      <c r="O2059" s="17"/>
      <c r="P2059" s="17"/>
    </row>
    <row r="2060" spans="1:16" s="2" customFormat="1" ht="13.5" x14ac:dyDescent="0.25">
      <c r="A2060" s="27"/>
      <c r="I2060" s="17"/>
      <c r="J2060" s="20"/>
      <c r="K2060" s="17"/>
      <c r="L2060" s="17"/>
      <c r="M2060" s="17"/>
      <c r="N2060" s="17"/>
      <c r="O2060" s="17"/>
      <c r="P2060" s="17"/>
    </row>
    <row r="2061" spans="1:16" s="2" customFormat="1" ht="13.5" x14ac:dyDescent="0.25">
      <c r="A2061" s="27"/>
      <c r="I2061" s="17"/>
      <c r="J2061" s="20"/>
      <c r="K2061" s="17"/>
      <c r="L2061" s="17"/>
      <c r="M2061" s="17"/>
      <c r="N2061" s="17"/>
      <c r="O2061" s="17"/>
      <c r="P2061" s="17"/>
    </row>
    <row r="2062" spans="1:16" s="2" customFormat="1" ht="13.5" x14ac:dyDescent="0.25">
      <c r="A2062" s="27"/>
      <c r="I2062" s="17"/>
      <c r="J2062" s="20"/>
      <c r="K2062" s="17"/>
      <c r="L2062" s="17"/>
      <c r="M2062" s="17"/>
      <c r="N2062" s="17"/>
      <c r="O2062" s="17"/>
      <c r="P2062" s="17"/>
    </row>
    <row r="2063" spans="1:16" s="2" customFormat="1" ht="13.5" x14ac:dyDescent="0.25">
      <c r="A2063" s="27"/>
      <c r="I2063" s="17"/>
      <c r="J2063" s="20"/>
      <c r="K2063" s="17"/>
      <c r="L2063" s="17"/>
      <c r="M2063" s="17"/>
      <c r="N2063" s="17"/>
      <c r="O2063" s="17"/>
      <c r="P2063" s="17"/>
    </row>
    <row r="2064" spans="1:16" s="2" customFormat="1" ht="13.5" x14ac:dyDescent="0.25">
      <c r="A2064" s="27"/>
      <c r="I2064" s="17"/>
      <c r="J2064" s="20"/>
      <c r="K2064" s="17"/>
      <c r="L2064" s="17"/>
      <c r="M2064" s="17"/>
      <c r="N2064" s="17"/>
      <c r="O2064" s="17"/>
      <c r="P2064" s="17"/>
    </row>
    <row r="2065" spans="1:16" s="2" customFormat="1" ht="13.5" x14ac:dyDescent="0.25">
      <c r="A2065" s="27"/>
      <c r="I2065" s="17"/>
      <c r="J2065" s="20"/>
      <c r="K2065" s="17"/>
      <c r="L2065" s="17"/>
      <c r="M2065" s="17"/>
      <c r="N2065" s="17"/>
      <c r="O2065" s="17"/>
      <c r="P2065" s="17"/>
    </row>
    <row r="2066" spans="1:16" s="2" customFormat="1" ht="13.5" x14ac:dyDescent="0.25">
      <c r="A2066" s="27"/>
      <c r="I2066" s="17"/>
      <c r="J2066" s="20"/>
      <c r="K2066" s="17"/>
      <c r="L2066" s="17"/>
      <c r="M2066" s="17"/>
      <c r="N2066" s="17"/>
      <c r="O2066" s="17"/>
      <c r="P2066" s="17"/>
    </row>
    <row r="2067" spans="1:16" s="2" customFormat="1" ht="13.5" x14ac:dyDescent="0.25">
      <c r="A2067" s="27"/>
      <c r="I2067" s="17"/>
      <c r="J2067" s="20"/>
      <c r="K2067" s="17"/>
      <c r="L2067" s="17"/>
      <c r="M2067" s="17"/>
      <c r="N2067" s="17"/>
      <c r="O2067" s="17"/>
      <c r="P2067" s="17"/>
    </row>
    <row r="2068" spans="1:16" s="2" customFormat="1" ht="13.5" x14ac:dyDescent="0.25">
      <c r="A2068" s="27"/>
      <c r="I2068" s="17"/>
      <c r="J2068" s="20"/>
      <c r="K2068" s="17"/>
      <c r="L2068" s="17"/>
      <c r="M2068" s="17"/>
      <c r="N2068" s="17"/>
      <c r="O2068" s="17"/>
      <c r="P2068" s="17"/>
    </row>
    <row r="2069" spans="1:16" s="2" customFormat="1" ht="13.5" x14ac:dyDescent="0.25">
      <c r="A2069" s="27"/>
      <c r="I2069" s="17"/>
      <c r="J2069" s="20"/>
      <c r="K2069" s="17"/>
      <c r="L2069" s="17"/>
      <c r="M2069" s="17"/>
      <c r="N2069" s="17"/>
      <c r="O2069" s="17"/>
      <c r="P2069" s="17"/>
    </row>
    <row r="2070" spans="1:16" s="2" customFormat="1" ht="13.5" x14ac:dyDescent="0.25">
      <c r="A2070" s="27"/>
      <c r="I2070" s="17"/>
      <c r="J2070" s="20"/>
      <c r="K2070" s="17"/>
      <c r="L2070" s="17"/>
      <c r="M2070" s="17"/>
      <c r="N2070" s="17"/>
      <c r="O2070" s="17"/>
      <c r="P2070" s="17"/>
    </row>
    <row r="2071" spans="1:16" s="2" customFormat="1" ht="13.5" x14ac:dyDescent="0.25">
      <c r="A2071" s="27"/>
      <c r="I2071" s="17"/>
      <c r="J2071" s="20"/>
      <c r="K2071" s="17"/>
      <c r="L2071" s="17"/>
      <c r="M2071" s="17"/>
      <c r="N2071" s="17"/>
      <c r="O2071" s="17"/>
      <c r="P2071" s="17"/>
    </row>
    <row r="2072" spans="1:16" s="2" customFormat="1" ht="13.5" x14ac:dyDescent="0.25">
      <c r="A2072" s="27"/>
      <c r="I2072" s="17"/>
      <c r="J2072" s="20"/>
      <c r="K2072" s="17"/>
      <c r="L2072" s="17"/>
      <c r="M2072" s="17"/>
      <c r="N2072" s="17"/>
      <c r="O2072" s="17"/>
      <c r="P2072" s="17"/>
    </row>
    <row r="2073" spans="1:16" s="2" customFormat="1" ht="13.5" x14ac:dyDescent="0.25">
      <c r="A2073" s="27"/>
      <c r="I2073" s="17"/>
      <c r="J2073" s="20"/>
      <c r="K2073" s="17"/>
      <c r="L2073" s="17"/>
      <c r="M2073" s="17"/>
      <c r="N2073" s="17"/>
      <c r="O2073" s="17"/>
      <c r="P2073" s="17"/>
    </row>
    <row r="2074" spans="1:16" s="2" customFormat="1" ht="13.5" x14ac:dyDescent="0.25">
      <c r="A2074" s="27"/>
      <c r="I2074" s="17"/>
      <c r="J2074" s="20"/>
      <c r="K2074" s="17"/>
      <c r="L2074" s="17"/>
      <c r="M2074" s="17"/>
      <c r="N2074" s="17"/>
      <c r="O2074" s="17"/>
      <c r="P2074" s="17"/>
    </row>
    <row r="2075" spans="1:16" s="2" customFormat="1" ht="13.5" x14ac:dyDescent="0.25">
      <c r="A2075" s="27"/>
      <c r="I2075" s="17"/>
      <c r="J2075" s="20"/>
      <c r="K2075" s="17"/>
      <c r="L2075" s="17"/>
      <c r="M2075" s="17"/>
      <c r="N2075" s="17"/>
      <c r="O2075" s="17"/>
      <c r="P2075" s="17"/>
    </row>
    <row r="2076" spans="1:16" s="2" customFormat="1" ht="13.5" x14ac:dyDescent="0.25">
      <c r="A2076" s="27"/>
      <c r="I2076" s="17"/>
      <c r="J2076" s="20"/>
      <c r="K2076" s="17"/>
      <c r="L2076" s="17"/>
      <c r="M2076" s="17"/>
      <c r="N2076" s="17"/>
      <c r="O2076" s="17"/>
      <c r="P2076" s="17"/>
    </row>
    <row r="2077" spans="1:16" s="2" customFormat="1" ht="13.5" x14ac:dyDescent="0.25">
      <c r="A2077" s="27"/>
      <c r="I2077" s="17"/>
      <c r="J2077" s="20"/>
      <c r="K2077" s="17"/>
      <c r="L2077" s="17"/>
      <c r="M2077" s="17"/>
      <c r="N2077" s="17"/>
      <c r="O2077" s="17"/>
      <c r="P2077" s="17"/>
    </row>
    <row r="2078" spans="1:16" s="2" customFormat="1" ht="13.5" x14ac:dyDescent="0.25">
      <c r="A2078" s="27"/>
      <c r="I2078" s="17"/>
      <c r="J2078" s="20"/>
      <c r="K2078" s="17"/>
      <c r="L2078" s="17"/>
      <c r="M2078" s="17"/>
      <c r="N2078" s="17"/>
      <c r="O2078" s="17"/>
      <c r="P2078" s="17"/>
    </row>
    <row r="2079" spans="1:16" s="2" customFormat="1" ht="13.5" x14ac:dyDescent="0.25">
      <c r="A2079" s="27"/>
      <c r="I2079" s="17"/>
      <c r="J2079" s="20"/>
      <c r="K2079" s="17"/>
      <c r="L2079" s="17"/>
      <c r="M2079" s="17"/>
      <c r="N2079" s="17"/>
      <c r="O2079" s="17"/>
      <c r="P2079" s="17"/>
    </row>
    <row r="2080" spans="1:16" s="2" customFormat="1" ht="13.5" x14ac:dyDescent="0.25">
      <c r="A2080" s="27"/>
      <c r="I2080" s="17"/>
      <c r="J2080" s="20"/>
      <c r="K2080" s="17"/>
      <c r="L2080" s="17"/>
      <c r="M2080" s="17"/>
      <c r="N2080" s="17"/>
      <c r="O2080" s="17"/>
      <c r="P2080" s="17"/>
    </row>
    <row r="2081" spans="1:16" s="2" customFormat="1" ht="13.5" x14ac:dyDescent="0.25">
      <c r="A2081" s="27"/>
      <c r="I2081" s="17"/>
      <c r="J2081" s="20"/>
      <c r="K2081" s="17"/>
      <c r="L2081" s="17"/>
      <c r="M2081" s="17"/>
      <c r="N2081" s="17"/>
      <c r="O2081" s="17"/>
      <c r="P2081" s="17"/>
    </row>
    <row r="2082" spans="1:16" s="2" customFormat="1" ht="13.5" x14ac:dyDescent="0.25">
      <c r="A2082" s="27"/>
      <c r="I2082" s="17"/>
      <c r="J2082" s="20"/>
      <c r="K2082" s="17"/>
      <c r="L2082" s="17"/>
      <c r="M2082" s="17"/>
      <c r="N2082" s="17"/>
      <c r="O2082" s="17"/>
      <c r="P2082" s="17"/>
    </row>
    <row r="2083" spans="1:16" s="2" customFormat="1" ht="13.5" x14ac:dyDescent="0.25">
      <c r="A2083" s="27"/>
      <c r="I2083" s="17"/>
      <c r="J2083" s="20"/>
      <c r="K2083" s="17"/>
      <c r="L2083" s="17"/>
      <c r="M2083" s="17"/>
      <c r="N2083" s="17"/>
      <c r="O2083" s="17"/>
      <c r="P2083" s="17"/>
    </row>
    <row r="2084" spans="1:16" s="2" customFormat="1" ht="13.5" x14ac:dyDescent="0.25">
      <c r="A2084" s="27"/>
      <c r="I2084" s="17"/>
      <c r="J2084" s="20"/>
      <c r="K2084" s="17"/>
      <c r="L2084" s="17"/>
      <c r="M2084" s="17"/>
      <c r="N2084" s="17"/>
      <c r="O2084" s="17"/>
      <c r="P2084" s="17"/>
    </row>
    <row r="2085" spans="1:16" s="2" customFormat="1" ht="13.5" x14ac:dyDescent="0.25">
      <c r="A2085" s="27"/>
      <c r="I2085" s="17"/>
      <c r="J2085" s="20"/>
      <c r="K2085" s="17"/>
      <c r="L2085" s="17"/>
      <c r="M2085" s="17"/>
      <c r="N2085" s="17"/>
      <c r="O2085" s="17"/>
      <c r="P2085" s="17"/>
    </row>
    <row r="2086" spans="1:16" s="2" customFormat="1" ht="13.5" x14ac:dyDescent="0.25">
      <c r="A2086" s="27"/>
      <c r="I2086" s="17"/>
      <c r="J2086" s="20"/>
      <c r="K2086" s="17"/>
      <c r="L2086" s="17"/>
      <c r="M2086" s="17"/>
      <c r="N2086" s="17"/>
      <c r="O2086" s="17"/>
      <c r="P2086" s="17"/>
    </row>
    <row r="2087" spans="1:16" s="2" customFormat="1" ht="13.5" x14ac:dyDescent="0.25">
      <c r="A2087" s="27"/>
      <c r="I2087" s="17"/>
      <c r="J2087" s="20"/>
      <c r="K2087" s="17"/>
      <c r="L2087" s="17"/>
      <c r="M2087" s="17"/>
      <c r="N2087" s="17"/>
      <c r="O2087" s="17"/>
      <c r="P2087" s="17"/>
    </row>
    <row r="2088" spans="1:16" s="2" customFormat="1" ht="13.5" x14ac:dyDescent="0.25">
      <c r="A2088" s="27"/>
      <c r="I2088" s="17"/>
      <c r="J2088" s="20"/>
      <c r="K2088" s="17"/>
      <c r="L2088" s="17"/>
      <c r="M2088" s="17"/>
      <c r="N2088" s="17"/>
      <c r="O2088" s="17"/>
      <c r="P2088" s="17"/>
    </row>
    <row r="2089" spans="1:16" s="2" customFormat="1" ht="13.5" x14ac:dyDescent="0.25">
      <c r="A2089" s="27"/>
      <c r="I2089" s="17"/>
      <c r="J2089" s="20"/>
      <c r="K2089" s="17"/>
      <c r="L2089" s="17"/>
      <c r="M2089" s="17"/>
      <c r="N2089" s="17"/>
      <c r="O2089" s="17"/>
      <c r="P2089" s="17"/>
    </row>
    <row r="2090" spans="1:16" s="2" customFormat="1" ht="13.5" x14ac:dyDescent="0.25">
      <c r="A2090" s="27"/>
      <c r="I2090" s="17"/>
      <c r="J2090" s="20"/>
      <c r="K2090" s="17"/>
      <c r="L2090" s="17"/>
      <c r="M2090" s="17"/>
      <c r="N2090" s="17"/>
      <c r="O2090" s="17"/>
      <c r="P2090" s="17"/>
    </row>
    <row r="2091" spans="1:16" s="2" customFormat="1" ht="13.5" x14ac:dyDescent="0.25">
      <c r="A2091" s="27"/>
      <c r="I2091" s="17"/>
      <c r="J2091" s="20"/>
      <c r="K2091" s="17"/>
      <c r="L2091" s="17"/>
      <c r="M2091" s="17"/>
      <c r="N2091" s="17"/>
      <c r="O2091" s="17"/>
      <c r="P2091" s="17"/>
    </row>
    <row r="2092" spans="1:16" s="2" customFormat="1" ht="13.5" x14ac:dyDescent="0.25">
      <c r="A2092" s="27"/>
      <c r="I2092" s="17"/>
      <c r="J2092" s="20"/>
      <c r="K2092" s="17"/>
      <c r="L2092" s="17"/>
      <c r="M2092" s="17"/>
      <c r="N2092" s="17"/>
      <c r="O2092" s="17"/>
      <c r="P2092" s="17"/>
    </row>
    <row r="2093" spans="1:16" s="2" customFormat="1" ht="13.5" x14ac:dyDescent="0.25">
      <c r="A2093" s="27"/>
      <c r="I2093" s="17"/>
      <c r="J2093" s="20"/>
      <c r="K2093" s="17"/>
      <c r="L2093" s="17"/>
      <c r="M2093" s="17"/>
      <c r="N2093" s="17"/>
      <c r="O2093" s="17"/>
      <c r="P2093" s="17"/>
    </row>
    <row r="2094" spans="1:16" s="2" customFormat="1" ht="13.5" x14ac:dyDescent="0.25">
      <c r="A2094" s="27"/>
      <c r="I2094" s="17"/>
      <c r="J2094" s="20"/>
      <c r="K2094" s="17"/>
      <c r="L2094" s="17"/>
      <c r="M2094" s="17"/>
      <c r="N2094" s="17"/>
      <c r="O2094" s="17"/>
      <c r="P2094" s="17"/>
    </row>
    <row r="2095" spans="1:16" s="2" customFormat="1" ht="13.5" x14ac:dyDescent="0.25">
      <c r="A2095" s="27"/>
      <c r="I2095" s="17"/>
      <c r="J2095" s="20"/>
      <c r="K2095" s="17"/>
      <c r="L2095" s="17"/>
      <c r="M2095" s="17"/>
      <c r="N2095" s="17"/>
      <c r="O2095" s="17"/>
      <c r="P2095" s="17"/>
    </row>
    <row r="2096" spans="1:16" s="2" customFormat="1" ht="13.5" x14ac:dyDescent="0.25">
      <c r="A2096" s="27"/>
      <c r="I2096" s="17"/>
      <c r="J2096" s="20"/>
      <c r="K2096" s="17"/>
      <c r="L2096" s="17"/>
      <c r="M2096" s="17"/>
      <c r="N2096" s="17"/>
      <c r="O2096" s="17"/>
      <c r="P2096" s="17"/>
    </row>
    <row r="2097" spans="1:16" s="2" customFormat="1" ht="13.5" x14ac:dyDescent="0.25">
      <c r="A2097" s="27"/>
      <c r="I2097" s="17"/>
      <c r="J2097" s="20"/>
      <c r="K2097" s="17"/>
      <c r="L2097" s="17"/>
      <c r="M2097" s="17"/>
      <c r="N2097" s="17"/>
      <c r="O2097" s="17"/>
      <c r="P2097" s="17"/>
    </row>
    <row r="2098" spans="1:16" s="2" customFormat="1" ht="13.5" x14ac:dyDescent="0.25">
      <c r="A2098" s="27"/>
      <c r="I2098" s="17"/>
      <c r="J2098" s="20"/>
      <c r="K2098" s="17"/>
      <c r="L2098" s="17"/>
      <c r="M2098" s="17"/>
      <c r="N2098" s="17"/>
      <c r="O2098" s="17"/>
      <c r="P2098" s="17"/>
    </row>
    <row r="2099" spans="1:16" s="2" customFormat="1" ht="13.5" x14ac:dyDescent="0.25">
      <c r="A2099" s="27"/>
      <c r="I2099" s="17"/>
      <c r="J2099" s="20"/>
      <c r="K2099" s="17"/>
      <c r="L2099" s="17"/>
      <c r="M2099" s="17"/>
      <c r="N2099" s="17"/>
      <c r="O2099" s="17"/>
      <c r="P2099" s="17"/>
    </row>
    <row r="2100" spans="1:16" s="2" customFormat="1" ht="13.5" x14ac:dyDescent="0.25">
      <c r="A2100" s="27"/>
      <c r="I2100" s="17"/>
      <c r="J2100" s="20"/>
      <c r="K2100" s="17"/>
      <c r="L2100" s="17"/>
      <c r="M2100" s="17"/>
      <c r="N2100" s="17"/>
      <c r="O2100" s="17"/>
      <c r="P2100" s="17"/>
    </row>
    <row r="2101" spans="1:16" s="2" customFormat="1" ht="13.5" x14ac:dyDescent="0.25">
      <c r="A2101" s="27"/>
      <c r="I2101" s="17"/>
      <c r="J2101" s="20"/>
      <c r="K2101" s="17"/>
      <c r="L2101" s="17"/>
      <c r="M2101" s="17"/>
      <c r="N2101" s="17"/>
      <c r="O2101" s="17"/>
      <c r="P2101" s="17"/>
    </row>
    <row r="2102" spans="1:16" s="2" customFormat="1" ht="13.5" x14ac:dyDescent="0.25">
      <c r="A2102" s="27"/>
      <c r="I2102" s="17"/>
      <c r="J2102" s="20"/>
      <c r="K2102" s="17"/>
      <c r="L2102" s="17"/>
      <c r="M2102" s="17"/>
      <c r="N2102" s="17"/>
      <c r="O2102" s="17"/>
      <c r="P2102" s="17"/>
    </row>
    <row r="2103" spans="1:16" s="2" customFormat="1" ht="13.5" x14ac:dyDescent="0.25">
      <c r="A2103" s="27"/>
      <c r="I2103" s="17"/>
      <c r="J2103" s="20"/>
      <c r="K2103" s="17"/>
      <c r="L2103" s="17"/>
      <c r="M2103" s="17"/>
      <c r="N2103" s="17"/>
      <c r="O2103" s="17"/>
      <c r="P2103" s="17"/>
    </row>
    <row r="2104" spans="1:16" s="2" customFormat="1" ht="13.5" x14ac:dyDescent="0.25">
      <c r="A2104" s="27"/>
      <c r="I2104" s="17"/>
      <c r="J2104" s="20"/>
      <c r="K2104" s="17"/>
      <c r="L2104" s="17"/>
      <c r="M2104" s="17"/>
      <c r="N2104" s="17"/>
      <c r="O2104" s="17"/>
      <c r="P2104" s="17"/>
    </row>
    <row r="2105" spans="1:16" s="2" customFormat="1" ht="13.5" x14ac:dyDescent="0.25">
      <c r="A2105" s="27"/>
      <c r="I2105" s="17"/>
      <c r="J2105" s="20"/>
      <c r="K2105" s="17"/>
      <c r="L2105" s="17"/>
      <c r="M2105" s="17"/>
      <c r="N2105" s="17"/>
      <c r="O2105" s="17"/>
      <c r="P2105" s="17"/>
    </row>
    <row r="2106" spans="1:16" s="2" customFormat="1" ht="13.5" x14ac:dyDescent="0.25">
      <c r="A2106" s="27"/>
      <c r="I2106" s="17"/>
      <c r="J2106" s="20"/>
      <c r="K2106" s="17"/>
      <c r="L2106" s="17"/>
      <c r="M2106" s="17"/>
      <c r="N2106" s="17"/>
      <c r="O2106" s="17"/>
      <c r="P2106" s="17"/>
    </row>
    <row r="2107" spans="1:16" s="2" customFormat="1" ht="13.5" x14ac:dyDescent="0.25">
      <c r="A2107" s="27"/>
      <c r="I2107" s="17"/>
      <c r="J2107" s="20"/>
      <c r="K2107" s="17"/>
      <c r="L2107" s="17"/>
      <c r="M2107" s="17"/>
      <c r="N2107" s="17"/>
      <c r="O2107" s="17"/>
      <c r="P2107" s="17"/>
    </row>
    <row r="2108" spans="1:16" s="2" customFormat="1" ht="13.5" x14ac:dyDescent="0.25">
      <c r="A2108" s="27"/>
      <c r="I2108" s="17"/>
      <c r="J2108" s="20"/>
      <c r="K2108" s="17"/>
      <c r="L2108" s="17"/>
      <c r="M2108" s="17"/>
      <c r="N2108" s="17"/>
      <c r="O2108" s="17"/>
      <c r="P2108" s="17"/>
    </row>
    <row r="2109" spans="1:16" s="2" customFormat="1" ht="13.5" x14ac:dyDescent="0.25">
      <c r="A2109" s="27"/>
      <c r="I2109" s="17"/>
      <c r="J2109" s="20"/>
      <c r="K2109" s="17"/>
      <c r="L2109" s="17"/>
      <c r="M2109" s="17"/>
      <c r="N2109" s="17"/>
      <c r="O2109" s="17"/>
      <c r="P2109" s="17"/>
    </row>
    <row r="2110" spans="1:16" s="2" customFormat="1" ht="13.5" x14ac:dyDescent="0.25">
      <c r="A2110" s="27"/>
      <c r="I2110" s="17"/>
      <c r="J2110" s="20"/>
      <c r="K2110" s="17"/>
      <c r="L2110" s="17"/>
      <c r="M2110" s="17"/>
      <c r="N2110" s="17"/>
      <c r="O2110" s="17"/>
      <c r="P2110" s="17"/>
    </row>
    <row r="2111" spans="1:16" s="2" customFormat="1" ht="13.5" x14ac:dyDescent="0.25">
      <c r="A2111" s="27"/>
      <c r="I2111" s="17"/>
      <c r="J2111" s="20"/>
      <c r="K2111" s="17"/>
      <c r="L2111" s="17"/>
      <c r="M2111" s="17"/>
      <c r="N2111" s="17"/>
      <c r="O2111" s="17"/>
      <c r="P2111" s="17"/>
    </row>
    <row r="2112" spans="1:16" s="2" customFormat="1" ht="13.5" x14ac:dyDescent="0.25">
      <c r="A2112" s="27"/>
      <c r="I2112" s="17"/>
      <c r="J2112" s="20"/>
      <c r="K2112" s="17"/>
      <c r="L2112" s="17"/>
      <c r="M2112" s="17"/>
      <c r="N2112" s="17"/>
      <c r="O2112" s="17"/>
      <c r="P2112" s="17"/>
    </row>
    <row r="2113" spans="1:16" s="2" customFormat="1" ht="13.5" x14ac:dyDescent="0.25">
      <c r="A2113" s="27"/>
      <c r="I2113" s="17"/>
      <c r="J2113" s="20"/>
      <c r="K2113" s="17"/>
      <c r="L2113" s="17"/>
      <c r="M2113" s="17"/>
      <c r="N2113" s="17"/>
      <c r="O2113" s="17"/>
      <c r="P2113" s="17"/>
    </row>
    <row r="2114" spans="1:16" s="2" customFormat="1" ht="13.5" x14ac:dyDescent="0.25">
      <c r="A2114" s="27"/>
      <c r="I2114" s="17"/>
      <c r="J2114" s="20"/>
      <c r="K2114" s="17"/>
      <c r="L2114" s="17"/>
      <c r="M2114" s="17"/>
      <c r="N2114" s="17"/>
      <c r="O2114" s="17"/>
      <c r="P2114" s="17"/>
    </row>
    <row r="2115" spans="1:16" s="2" customFormat="1" ht="13.5" x14ac:dyDescent="0.25">
      <c r="A2115" s="27"/>
      <c r="I2115" s="17"/>
      <c r="J2115" s="20"/>
      <c r="K2115" s="17"/>
      <c r="L2115" s="17"/>
      <c r="M2115" s="17"/>
      <c r="N2115" s="17"/>
      <c r="O2115" s="17"/>
      <c r="P2115" s="17"/>
    </row>
    <row r="2116" spans="1:16" s="2" customFormat="1" ht="13.5" x14ac:dyDescent="0.25">
      <c r="A2116" s="27"/>
      <c r="I2116" s="17"/>
      <c r="J2116" s="20"/>
      <c r="K2116" s="17"/>
      <c r="L2116" s="17"/>
      <c r="M2116" s="17"/>
      <c r="N2116" s="17"/>
      <c r="O2116" s="17"/>
      <c r="P2116" s="17"/>
    </row>
    <row r="2117" spans="1:16" s="2" customFormat="1" ht="13.5" x14ac:dyDescent="0.25">
      <c r="A2117" s="27"/>
      <c r="I2117" s="17"/>
      <c r="J2117" s="20"/>
      <c r="K2117" s="17"/>
      <c r="L2117" s="17"/>
      <c r="M2117" s="17"/>
      <c r="N2117" s="17"/>
      <c r="O2117" s="17"/>
      <c r="P2117" s="17"/>
    </row>
    <row r="2118" spans="1:16" s="2" customFormat="1" ht="13.5" x14ac:dyDescent="0.25">
      <c r="A2118" s="27"/>
      <c r="I2118" s="17"/>
      <c r="J2118" s="20"/>
      <c r="K2118" s="17"/>
      <c r="L2118" s="17"/>
      <c r="M2118" s="17"/>
      <c r="N2118" s="17"/>
      <c r="O2118" s="17"/>
      <c r="P2118" s="17"/>
    </row>
    <row r="2119" spans="1:16" s="2" customFormat="1" ht="13.5" x14ac:dyDescent="0.25">
      <c r="A2119" s="27"/>
      <c r="I2119" s="17"/>
      <c r="J2119" s="20"/>
      <c r="K2119" s="17"/>
      <c r="L2119" s="17"/>
      <c r="M2119" s="17"/>
      <c r="N2119" s="17"/>
      <c r="O2119" s="17"/>
      <c r="P2119" s="17"/>
    </row>
    <row r="2120" spans="1:16" s="2" customFormat="1" ht="13.5" x14ac:dyDescent="0.25">
      <c r="A2120" s="27"/>
      <c r="I2120" s="17"/>
      <c r="J2120" s="20"/>
      <c r="K2120" s="17"/>
      <c r="L2120" s="17"/>
      <c r="M2120" s="17"/>
      <c r="N2120" s="17"/>
      <c r="O2120" s="17"/>
      <c r="P2120" s="17"/>
    </row>
    <row r="2121" spans="1:16" s="2" customFormat="1" ht="13.5" x14ac:dyDescent="0.25">
      <c r="A2121" s="27"/>
      <c r="I2121" s="17"/>
      <c r="J2121" s="20"/>
      <c r="K2121" s="17"/>
      <c r="L2121" s="17"/>
      <c r="M2121" s="17"/>
      <c r="N2121" s="17"/>
      <c r="O2121" s="17"/>
      <c r="P2121" s="17"/>
    </row>
    <row r="2122" spans="1:16" s="2" customFormat="1" ht="13.5" x14ac:dyDescent="0.25">
      <c r="A2122" s="27"/>
      <c r="I2122" s="17"/>
      <c r="J2122" s="20"/>
      <c r="K2122" s="17"/>
      <c r="L2122" s="17"/>
      <c r="M2122" s="17"/>
      <c r="N2122" s="17"/>
      <c r="O2122" s="17"/>
      <c r="P2122" s="17"/>
    </row>
    <row r="2123" spans="1:16" s="2" customFormat="1" ht="13.5" x14ac:dyDescent="0.25">
      <c r="A2123" s="27"/>
      <c r="I2123" s="17"/>
      <c r="J2123" s="20"/>
      <c r="K2123" s="17"/>
      <c r="L2123" s="17"/>
      <c r="M2123" s="17"/>
      <c r="N2123" s="17"/>
      <c r="O2123" s="17"/>
      <c r="P2123" s="17"/>
    </row>
    <row r="2124" spans="1:16" s="2" customFormat="1" ht="13.5" x14ac:dyDescent="0.25">
      <c r="A2124" s="27"/>
      <c r="I2124" s="17"/>
      <c r="J2124" s="20"/>
      <c r="K2124" s="17"/>
      <c r="L2124" s="17"/>
      <c r="M2124" s="17"/>
      <c r="N2124" s="17"/>
      <c r="O2124" s="17"/>
      <c r="P2124" s="17"/>
    </row>
    <row r="2125" spans="1:16" s="2" customFormat="1" ht="13.5" x14ac:dyDescent="0.25">
      <c r="A2125" s="27"/>
      <c r="I2125" s="17"/>
      <c r="J2125" s="20"/>
      <c r="K2125" s="17"/>
      <c r="L2125" s="17"/>
      <c r="M2125" s="17"/>
      <c r="N2125" s="17"/>
      <c r="O2125" s="17"/>
      <c r="P2125" s="17"/>
    </row>
    <row r="2126" spans="1:16" s="2" customFormat="1" ht="13.5" x14ac:dyDescent="0.25">
      <c r="A2126" s="27"/>
      <c r="I2126" s="17"/>
      <c r="J2126" s="20"/>
      <c r="K2126" s="17"/>
      <c r="L2126" s="17"/>
      <c r="M2126" s="17"/>
      <c r="N2126" s="17"/>
      <c r="O2126" s="17"/>
      <c r="P2126" s="17"/>
    </row>
    <row r="2127" spans="1:16" s="2" customFormat="1" ht="13.5" x14ac:dyDescent="0.25">
      <c r="A2127" s="27"/>
      <c r="I2127" s="17"/>
      <c r="J2127" s="20"/>
      <c r="K2127" s="17"/>
      <c r="L2127" s="17"/>
      <c r="M2127" s="17"/>
      <c r="N2127" s="17"/>
      <c r="O2127" s="17"/>
      <c r="P2127" s="17"/>
    </row>
    <row r="2128" spans="1:16" s="2" customFormat="1" ht="13.5" x14ac:dyDescent="0.25">
      <c r="A2128" s="27"/>
      <c r="I2128" s="17"/>
      <c r="J2128" s="20"/>
      <c r="K2128" s="17"/>
      <c r="L2128" s="17"/>
      <c r="M2128" s="17"/>
      <c r="N2128" s="17"/>
      <c r="O2128" s="17"/>
      <c r="P2128" s="17"/>
    </row>
    <row r="2129" spans="1:16" s="2" customFormat="1" ht="13.5" x14ac:dyDescent="0.25">
      <c r="A2129" s="27"/>
      <c r="I2129" s="17"/>
      <c r="J2129" s="20"/>
      <c r="K2129" s="17"/>
      <c r="L2129" s="17"/>
      <c r="M2129" s="17"/>
      <c r="N2129" s="17"/>
      <c r="O2129" s="17"/>
      <c r="P2129" s="17"/>
    </row>
    <row r="2130" spans="1:16" s="2" customFormat="1" ht="13.5" x14ac:dyDescent="0.25">
      <c r="A2130" s="27"/>
      <c r="I2130" s="17"/>
      <c r="J2130" s="20"/>
      <c r="K2130" s="17"/>
      <c r="L2130" s="17"/>
      <c r="M2130" s="17"/>
      <c r="N2130" s="17"/>
      <c r="O2130" s="17"/>
      <c r="P2130" s="17"/>
    </row>
    <row r="2131" spans="1:16" s="2" customFormat="1" ht="13.5" x14ac:dyDescent="0.25">
      <c r="A2131" s="27"/>
      <c r="I2131" s="17"/>
      <c r="J2131" s="20"/>
      <c r="K2131" s="17"/>
      <c r="L2131" s="17"/>
      <c r="M2131" s="17"/>
      <c r="N2131" s="17"/>
      <c r="O2131" s="17"/>
      <c r="P2131" s="17"/>
    </row>
    <row r="2132" spans="1:16" s="2" customFormat="1" ht="13.5" x14ac:dyDescent="0.25">
      <c r="A2132" s="27"/>
      <c r="I2132" s="17"/>
      <c r="J2132" s="20"/>
      <c r="K2132" s="17"/>
      <c r="L2132" s="17"/>
      <c r="M2132" s="17"/>
      <c r="N2132" s="17"/>
      <c r="O2132" s="17"/>
      <c r="P2132" s="17"/>
    </row>
    <row r="2133" spans="1:16" s="2" customFormat="1" ht="13.5" x14ac:dyDescent="0.25">
      <c r="A2133" s="27"/>
      <c r="I2133" s="17"/>
      <c r="J2133" s="20"/>
      <c r="K2133" s="17"/>
      <c r="L2133" s="17"/>
      <c r="M2133" s="17"/>
      <c r="N2133" s="17"/>
      <c r="O2133" s="17"/>
      <c r="P2133" s="17"/>
    </row>
    <row r="2134" spans="1:16" s="2" customFormat="1" ht="13.5" x14ac:dyDescent="0.25">
      <c r="A2134" s="27"/>
      <c r="I2134" s="17"/>
      <c r="J2134" s="20"/>
      <c r="K2134" s="17"/>
      <c r="L2134" s="17"/>
      <c r="M2134" s="17"/>
      <c r="N2134" s="17"/>
      <c r="O2134" s="17"/>
      <c r="P2134" s="17"/>
    </row>
    <row r="2135" spans="1:16" s="2" customFormat="1" ht="13.5" x14ac:dyDescent="0.25">
      <c r="A2135" s="27"/>
      <c r="I2135" s="17"/>
      <c r="J2135" s="20"/>
      <c r="K2135" s="17"/>
      <c r="L2135" s="17"/>
      <c r="M2135" s="17"/>
      <c r="N2135" s="17"/>
      <c r="O2135" s="17"/>
      <c r="P2135" s="17"/>
    </row>
    <row r="2136" spans="1:16" s="2" customFormat="1" ht="13.5" x14ac:dyDescent="0.25">
      <c r="A2136" s="27"/>
      <c r="I2136" s="17"/>
      <c r="J2136" s="20"/>
      <c r="K2136" s="17"/>
      <c r="L2136" s="17"/>
      <c r="M2136" s="17"/>
      <c r="N2136" s="17"/>
      <c r="O2136" s="17"/>
      <c r="P2136" s="17"/>
    </row>
    <row r="2137" spans="1:16" s="2" customFormat="1" ht="13.5" x14ac:dyDescent="0.25">
      <c r="A2137" s="27"/>
      <c r="I2137" s="17"/>
      <c r="J2137" s="20"/>
      <c r="K2137" s="17"/>
      <c r="L2137" s="17"/>
      <c r="M2137" s="17"/>
      <c r="N2137" s="17"/>
      <c r="O2137" s="17"/>
      <c r="P2137" s="17"/>
    </row>
    <row r="2138" spans="1:16" s="2" customFormat="1" ht="13.5" x14ac:dyDescent="0.25">
      <c r="A2138" s="27"/>
      <c r="I2138" s="17"/>
      <c r="J2138" s="20"/>
      <c r="K2138" s="17"/>
      <c r="L2138" s="17"/>
      <c r="M2138" s="17"/>
      <c r="N2138" s="17"/>
      <c r="O2138" s="17"/>
      <c r="P2138" s="17"/>
    </row>
    <row r="2139" spans="1:16" s="2" customFormat="1" ht="13.5" x14ac:dyDescent="0.25">
      <c r="A2139" s="27"/>
      <c r="I2139" s="17"/>
      <c r="J2139" s="20"/>
      <c r="K2139" s="17"/>
      <c r="L2139" s="17"/>
      <c r="M2139" s="17"/>
      <c r="N2139" s="17"/>
      <c r="O2139" s="17"/>
      <c r="P2139" s="17"/>
    </row>
    <row r="2140" spans="1:16" s="2" customFormat="1" ht="13.5" x14ac:dyDescent="0.25">
      <c r="A2140" s="27"/>
      <c r="I2140" s="17"/>
      <c r="J2140" s="20"/>
      <c r="K2140" s="17"/>
      <c r="L2140" s="17"/>
      <c r="M2140" s="17"/>
      <c r="N2140" s="17"/>
      <c r="O2140" s="17"/>
      <c r="P2140" s="17"/>
    </row>
    <row r="2141" spans="1:16" s="2" customFormat="1" ht="13.5" x14ac:dyDescent="0.25">
      <c r="A2141" s="27"/>
      <c r="I2141" s="17"/>
      <c r="J2141" s="20"/>
      <c r="K2141" s="17"/>
      <c r="L2141" s="17"/>
      <c r="M2141" s="17"/>
      <c r="N2141" s="17"/>
      <c r="O2141" s="17"/>
      <c r="P2141" s="17"/>
    </row>
    <row r="2142" spans="1:16" s="2" customFormat="1" ht="13.5" x14ac:dyDescent="0.25">
      <c r="A2142" s="27"/>
      <c r="I2142" s="17"/>
      <c r="J2142" s="20"/>
      <c r="K2142" s="17"/>
      <c r="L2142" s="17"/>
      <c r="M2142" s="17"/>
      <c r="N2142" s="17"/>
      <c r="O2142" s="17"/>
      <c r="P2142" s="17"/>
    </row>
    <row r="2143" spans="1:16" s="2" customFormat="1" ht="13.5" x14ac:dyDescent="0.25">
      <c r="A2143" s="27"/>
      <c r="I2143" s="17"/>
      <c r="J2143" s="20"/>
      <c r="K2143" s="17"/>
      <c r="L2143" s="17"/>
      <c r="M2143" s="17"/>
      <c r="N2143" s="17"/>
      <c r="O2143" s="17"/>
      <c r="P2143" s="17"/>
    </row>
    <row r="2144" spans="1:16" s="2" customFormat="1" ht="13.5" x14ac:dyDescent="0.25">
      <c r="A2144" s="27"/>
      <c r="I2144" s="17"/>
      <c r="J2144" s="20"/>
      <c r="K2144" s="17"/>
      <c r="L2144" s="17"/>
      <c r="M2144" s="17"/>
      <c r="N2144" s="17"/>
      <c r="O2144" s="17"/>
      <c r="P2144" s="17"/>
    </row>
    <row r="2145" spans="1:16" s="2" customFormat="1" ht="13.5" x14ac:dyDescent="0.25">
      <c r="A2145" s="27"/>
      <c r="I2145" s="17"/>
      <c r="J2145" s="20"/>
      <c r="K2145" s="17"/>
      <c r="L2145" s="17"/>
      <c r="M2145" s="17"/>
      <c r="N2145" s="17"/>
      <c r="O2145" s="17"/>
      <c r="P2145" s="17"/>
    </row>
    <row r="2146" spans="1:16" s="2" customFormat="1" ht="13.5" x14ac:dyDescent="0.25">
      <c r="A2146" s="27"/>
      <c r="I2146" s="17"/>
      <c r="J2146" s="20"/>
      <c r="K2146" s="17"/>
      <c r="L2146" s="17"/>
      <c r="M2146" s="17"/>
      <c r="N2146" s="17"/>
      <c r="O2146" s="17"/>
      <c r="P2146" s="17"/>
    </row>
    <row r="2147" spans="1:16" s="2" customFormat="1" ht="13.5" x14ac:dyDescent="0.25">
      <c r="A2147" s="27"/>
      <c r="I2147" s="17"/>
      <c r="J2147" s="20"/>
      <c r="K2147" s="17"/>
      <c r="L2147" s="17"/>
      <c r="M2147" s="17"/>
      <c r="N2147" s="17"/>
      <c r="O2147" s="17"/>
      <c r="P2147" s="17"/>
    </row>
    <row r="2148" spans="1:16" s="2" customFormat="1" ht="13.5" x14ac:dyDescent="0.25">
      <c r="A2148" s="27"/>
      <c r="I2148" s="17"/>
      <c r="J2148" s="20"/>
      <c r="K2148" s="17"/>
      <c r="L2148" s="17"/>
      <c r="M2148" s="17"/>
      <c r="N2148" s="17"/>
      <c r="O2148" s="17"/>
      <c r="P2148" s="17"/>
    </row>
    <row r="2149" spans="1:16" s="2" customFormat="1" ht="13.5" x14ac:dyDescent="0.25">
      <c r="A2149" s="27"/>
      <c r="I2149" s="17"/>
      <c r="J2149" s="20"/>
      <c r="K2149" s="17"/>
      <c r="L2149" s="17"/>
      <c r="M2149" s="17"/>
      <c r="N2149" s="17"/>
      <c r="O2149" s="17"/>
      <c r="P2149" s="17"/>
    </row>
    <row r="2150" spans="1:16" s="2" customFormat="1" ht="13.5" x14ac:dyDescent="0.25">
      <c r="A2150" s="27"/>
      <c r="I2150" s="17"/>
      <c r="J2150" s="20"/>
      <c r="K2150" s="17"/>
      <c r="L2150" s="17"/>
      <c r="M2150" s="17"/>
      <c r="N2150" s="17"/>
      <c r="O2150" s="17"/>
      <c r="P2150" s="17"/>
    </row>
    <row r="2151" spans="1:16" s="2" customFormat="1" ht="13.5" x14ac:dyDescent="0.25">
      <c r="A2151" s="27"/>
      <c r="I2151" s="17"/>
      <c r="J2151" s="20"/>
      <c r="K2151" s="17"/>
      <c r="L2151" s="17"/>
      <c r="M2151" s="17"/>
      <c r="N2151" s="17"/>
      <c r="O2151" s="17"/>
      <c r="P2151" s="17"/>
    </row>
    <row r="2152" spans="1:16" s="2" customFormat="1" ht="13.5" x14ac:dyDescent="0.25">
      <c r="A2152" s="27"/>
      <c r="I2152" s="17"/>
      <c r="J2152" s="20"/>
      <c r="K2152" s="17"/>
      <c r="L2152" s="17"/>
      <c r="M2152" s="17"/>
      <c r="N2152" s="17"/>
      <c r="O2152" s="17"/>
      <c r="P2152" s="17"/>
    </row>
    <row r="2153" spans="1:16" s="2" customFormat="1" ht="13.5" x14ac:dyDescent="0.25">
      <c r="A2153" s="27"/>
      <c r="I2153" s="17"/>
      <c r="J2153" s="20"/>
      <c r="K2153" s="17"/>
      <c r="L2153" s="17"/>
      <c r="M2153" s="17"/>
      <c r="N2153" s="17"/>
      <c r="O2153" s="17"/>
      <c r="P2153" s="17"/>
    </row>
    <row r="2154" spans="1:16" s="2" customFormat="1" ht="13.5" x14ac:dyDescent="0.25">
      <c r="A2154" s="27"/>
      <c r="I2154" s="17"/>
      <c r="J2154" s="20"/>
      <c r="K2154" s="17"/>
      <c r="L2154" s="17"/>
      <c r="M2154" s="17"/>
      <c r="N2154" s="17"/>
      <c r="O2154" s="17"/>
      <c r="P2154" s="17"/>
    </row>
    <row r="2155" spans="1:16" s="2" customFormat="1" ht="13.5" x14ac:dyDescent="0.25">
      <c r="A2155" s="27"/>
      <c r="I2155" s="17"/>
      <c r="J2155" s="20"/>
      <c r="K2155" s="17"/>
      <c r="L2155" s="17"/>
      <c r="M2155" s="17"/>
      <c r="N2155" s="17"/>
      <c r="O2155" s="17"/>
      <c r="P2155" s="17"/>
    </row>
    <row r="2156" spans="1:16" s="2" customFormat="1" ht="13.5" x14ac:dyDescent="0.25">
      <c r="A2156" s="27"/>
      <c r="I2156" s="17"/>
      <c r="J2156" s="20"/>
      <c r="K2156" s="17"/>
      <c r="L2156" s="17"/>
      <c r="M2156" s="17"/>
      <c r="N2156" s="17"/>
      <c r="O2156" s="17"/>
      <c r="P2156" s="17"/>
    </row>
    <row r="2157" spans="1:16" s="2" customFormat="1" ht="13.5" x14ac:dyDescent="0.25">
      <c r="A2157" s="27"/>
      <c r="I2157" s="17"/>
      <c r="J2157" s="20"/>
      <c r="K2157" s="17"/>
      <c r="L2157" s="17"/>
      <c r="M2157" s="17"/>
      <c r="N2157" s="17"/>
      <c r="O2157" s="17"/>
      <c r="P2157" s="17"/>
    </row>
    <row r="2158" spans="1:16" s="2" customFormat="1" ht="13.5" x14ac:dyDescent="0.25">
      <c r="A2158" s="27"/>
      <c r="I2158" s="17"/>
      <c r="J2158" s="20"/>
      <c r="K2158" s="17"/>
      <c r="L2158" s="17"/>
      <c r="M2158" s="17"/>
      <c r="N2158" s="17"/>
      <c r="O2158" s="17"/>
      <c r="P2158" s="17"/>
    </row>
    <row r="2159" spans="1:16" s="2" customFormat="1" ht="13.5" x14ac:dyDescent="0.25">
      <c r="A2159" s="27"/>
      <c r="I2159" s="17"/>
      <c r="J2159" s="20"/>
      <c r="K2159" s="17"/>
      <c r="L2159" s="17"/>
      <c r="M2159" s="17"/>
      <c r="N2159" s="17"/>
      <c r="O2159" s="17"/>
      <c r="P2159" s="17"/>
    </row>
    <row r="2160" spans="1:16" s="2" customFormat="1" ht="13.5" x14ac:dyDescent="0.25">
      <c r="A2160" s="27"/>
      <c r="I2160" s="17"/>
      <c r="J2160" s="20"/>
      <c r="K2160" s="17"/>
      <c r="L2160" s="17"/>
      <c r="M2160" s="17"/>
      <c r="N2160" s="17"/>
      <c r="O2160" s="17"/>
      <c r="P2160" s="17"/>
    </row>
    <row r="2161" spans="1:16" s="2" customFormat="1" ht="13.5" x14ac:dyDescent="0.25">
      <c r="A2161" s="27"/>
      <c r="I2161" s="17"/>
      <c r="J2161" s="20"/>
      <c r="K2161" s="17"/>
      <c r="L2161" s="17"/>
      <c r="M2161" s="17"/>
      <c r="N2161" s="17"/>
      <c r="O2161" s="17"/>
      <c r="P2161" s="17"/>
    </row>
    <row r="2162" spans="1:16" s="2" customFormat="1" ht="13.5" x14ac:dyDescent="0.25">
      <c r="A2162" s="27"/>
      <c r="I2162" s="17"/>
      <c r="J2162" s="20"/>
      <c r="K2162" s="17"/>
      <c r="L2162" s="17"/>
      <c r="M2162" s="17"/>
      <c r="N2162" s="17"/>
      <c r="O2162" s="17"/>
      <c r="P2162" s="17"/>
    </row>
    <row r="2163" spans="1:16" s="2" customFormat="1" ht="13.5" x14ac:dyDescent="0.25">
      <c r="A2163" s="27"/>
      <c r="I2163" s="17"/>
      <c r="J2163" s="20"/>
      <c r="K2163" s="17"/>
      <c r="L2163" s="17"/>
      <c r="M2163" s="17"/>
      <c r="N2163" s="17"/>
      <c r="O2163" s="17"/>
      <c r="P2163" s="17"/>
    </row>
    <row r="2164" spans="1:16" s="2" customFormat="1" ht="13.5" x14ac:dyDescent="0.25">
      <c r="A2164" s="27"/>
      <c r="I2164" s="17"/>
      <c r="J2164" s="20"/>
      <c r="K2164" s="17"/>
      <c r="L2164" s="17"/>
      <c r="M2164" s="17"/>
      <c r="N2164" s="17"/>
      <c r="O2164" s="17"/>
      <c r="P2164" s="17"/>
    </row>
    <row r="2165" spans="1:16" s="2" customFormat="1" ht="13.5" x14ac:dyDescent="0.25">
      <c r="A2165" s="27"/>
      <c r="I2165" s="17"/>
      <c r="J2165" s="20"/>
      <c r="K2165" s="17"/>
      <c r="L2165" s="17"/>
      <c r="M2165" s="17"/>
      <c r="N2165" s="17"/>
      <c r="O2165" s="17"/>
      <c r="P2165" s="17"/>
    </row>
    <row r="2166" spans="1:16" s="2" customFormat="1" ht="13.5" x14ac:dyDescent="0.25">
      <c r="A2166" s="27"/>
      <c r="I2166" s="17"/>
      <c r="J2166" s="20"/>
      <c r="K2166" s="17"/>
      <c r="L2166" s="17"/>
      <c r="M2166" s="17"/>
      <c r="N2166" s="17"/>
      <c r="O2166" s="17"/>
      <c r="P2166" s="17"/>
    </row>
    <row r="2167" spans="1:16" s="2" customFormat="1" ht="13.5" x14ac:dyDescent="0.25">
      <c r="A2167" s="27"/>
      <c r="I2167" s="17"/>
      <c r="J2167" s="20"/>
      <c r="K2167" s="17"/>
      <c r="L2167" s="17"/>
      <c r="M2167" s="17"/>
      <c r="N2167" s="17"/>
      <c r="O2167" s="17"/>
      <c r="P2167" s="17"/>
    </row>
    <row r="2168" spans="1:16" s="2" customFormat="1" ht="13.5" x14ac:dyDescent="0.25">
      <c r="A2168" s="27"/>
      <c r="I2168" s="17"/>
      <c r="J2168" s="20"/>
      <c r="K2168" s="17"/>
      <c r="L2168" s="17"/>
      <c r="M2168" s="17"/>
      <c r="N2168" s="17"/>
      <c r="O2168" s="17"/>
      <c r="P2168" s="17"/>
    </row>
    <row r="2169" spans="1:16" s="2" customFormat="1" ht="13.5" x14ac:dyDescent="0.25">
      <c r="A2169" s="27"/>
      <c r="I2169" s="17"/>
      <c r="J2169" s="20"/>
      <c r="K2169" s="17"/>
      <c r="L2169" s="17"/>
      <c r="M2169" s="17"/>
      <c r="N2169" s="17"/>
      <c r="O2169" s="17"/>
      <c r="P2169" s="17"/>
    </row>
    <row r="2170" spans="1:16" s="2" customFormat="1" ht="13.5" x14ac:dyDescent="0.25">
      <c r="A2170" s="27"/>
      <c r="I2170" s="17"/>
      <c r="J2170" s="20"/>
      <c r="K2170" s="17"/>
      <c r="L2170" s="17"/>
      <c r="M2170" s="17"/>
      <c r="N2170" s="17"/>
      <c r="O2170" s="17"/>
      <c r="P2170" s="17"/>
    </row>
    <row r="2171" spans="1:16" s="2" customFormat="1" ht="13.5" x14ac:dyDescent="0.25">
      <c r="A2171" s="27"/>
      <c r="I2171" s="17"/>
      <c r="J2171" s="20"/>
      <c r="K2171" s="17"/>
      <c r="L2171" s="17"/>
      <c r="M2171" s="17"/>
      <c r="N2171" s="17"/>
      <c r="O2171" s="17"/>
      <c r="P2171" s="17"/>
    </row>
    <row r="2172" spans="1:16" s="2" customFormat="1" ht="13.5" x14ac:dyDescent="0.25">
      <c r="A2172" s="27"/>
      <c r="I2172" s="3"/>
      <c r="J2172" s="24"/>
    </row>
    <row r="2173" spans="1:16" s="2" customFormat="1" ht="13.5" x14ac:dyDescent="0.25">
      <c r="A2173" s="27"/>
      <c r="I2173" s="3"/>
      <c r="J2173" s="24"/>
    </row>
    <row r="2174" spans="1:16" s="2" customFormat="1" ht="13.5" x14ac:dyDescent="0.25">
      <c r="A2174" s="27"/>
      <c r="I2174" s="3"/>
      <c r="J2174" s="24"/>
    </row>
    <row r="2175" spans="1:16" s="2" customFormat="1" ht="13.5" x14ac:dyDescent="0.25">
      <c r="A2175" s="27"/>
      <c r="I2175" s="3"/>
      <c r="J2175" s="24"/>
    </row>
    <row r="2176" spans="1:16" s="2" customFormat="1" ht="13.5" x14ac:dyDescent="0.25">
      <c r="A2176" s="27"/>
      <c r="I2176" s="3"/>
      <c r="J2176" s="24"/>
    </row>
    <row r="2177" spans="1:10" s="2" customFormat="1" ht="13.5" x14ac:dyDescent="0.25">
      <c r="A2177" s="27"/>
      <c r="I2177" s="3"/>
      <c r="J2177" s="24"/>
    </row>
    <row r="2178" spans="1:10" s="2" customFormat="1" ht="13.5" x14ac:dyDescent="0.25">
      <c r="A2178" s="27"/>
      <c r="I2178" s="3"/>
      <c r="J2178" s="24"/>
    </row>
    <row r="2179" spans="1:10" s="2" customFormat="1" ht="13.5" x14ac:dyDescent="0.25">
      <c r="A2179" s="27"/>
      <c r="I2179" s="3"/>
      <c r="J2179" s="24"/>
    </row>
    <row r="2180" spans="1:10" s="2" customFormat="1" ht="13.5" x14ac:dyDescent="0.25">
      <c r="A2180" s="27"/>
      <c r="I2180" s="3"/>
      <c r="J2180" s="24"/>
    </row>
    <row r="2181" spans="1:10" s="2" customFormat="1" ht="13.5" x14ac:dyDescent="0.25">
      <c r="A2181" s="27"/>
      <c r="I2181" s="3"/>
      <c r="J2181" s="24"/>
    </row>
    <row r="2182" spans="1:10" s="2" customFormat="1" ht="13.5" x14ac:dyDescent="0.25">
      <c r="A2182" s="27"/>
      <c r="I2182" s="3"/>
      <c r="J2182" s="24"/>
    </row>
    <row r="2183" spans="1:10" s="2" customFormat="1" ht="13.5" x14ac:dyDescent="0.25">
      <c r="A2183" s="27"/>
      <c r="I2183" s="3"/>
      <c r="J2183" s="24"/>
    </row>
    <row r="2184" spans="1:10" s="2" customFormat="1" ht="13.5" x14ac:dyDescent="0.25">
      <c r="A2184" s="27"/>
      <c r="I2184" s="3"/>
      <c r="J2184" s="24"/>
    </row>
    <row r="2185" spans="1:10" s="2" customFormat="1" ht="13.5" x14ac:dyDescent="0.25">
      <c r="A2185" s="27"/>
      <c r="I2185" s="3"/>
      <c r="J2185" s="24"/>
    </row>
    <row r="2186" spans="1:10" s="2" customFormat="1" ht="13.5" x14ac:dyDescent="0.25">
      <c r="A2186" s="27"/>
      <c r="I2186" s="3"/>
      <c r="J2186" s="24"/>
    </row>
    <row r="2187" spans="1:10" s="2" customFormat="1" ht="13.5" x14ac:dyDescent="0.25">
      <c r="A2187" s="27"/>
      <c r="I2187" s="3"/>
      <c r="J2187" s="24"/>
    </row>
    <row r="2188" spans="1:10" s="2" customFormat="1" ht="13.5" x14ac:dyDescent="0.25">
      <c r="A2188" s="27"/>
      <c r="I2188" s="3"/>
      <c r="J2188" s="24"/>
    </row>
    <row r="2189" spans="1:10" s="2" customFormat="1" ht="13.5" x14ac:dyDescent="0.25">
      <c r="A2189" s="27"/>
      <c r="I2189" s="3"/>
      <c r="J2189" s="24"/>
    </row>
    <row r="2190" spans="1:10" s="2" customFormat="1" ht="13.5" x14ac:dyDescent="0.25">
      <c r="A2190" s="27"/>
      <c r="I2190" s="3"/>
      <c r="J2190" s="24"/>
    </row>
    <row r="2191" spans="1:10" s="2" customFormat="1" ht="13.5" x14ac:dyDescent="0.25">
      <c r="A2191" s="27"/>
      <c r="I2191" s="3"/>
      <c r="J2191" s="24"/>
    </row>
    <row r="2192" spans="1:10" s="2" customFormat="1" ht="13.5" x14ac:dyDescent="0.25">
      <c r="A2192" s="27"/>
      <c r="I2192" s="3"/>
      <c r="J2192" s="24"/>
    </row>
    <row r="2193" spans="1:10" s="2" customFormat="1" ht="13.5" x14ac:dyDescent="0.25">
      <c r="A2193" s="27"/>
      <c r="I2193" s="3"/>
      <c r="J2193" s="24"/>
    </row>
    <row r="2194" spans="1:10" s="2" customFormat="1" ht="13.5" x14ac:dyDescent="0.25">
      <c r="A2194" s="27"/>
      <c r="I2194" s="3"/>
      <c r="J2194" s="24"/>
    </row>
    <row r="2195" spans="1:10" s="2" customFormat="1" ht="13.5" x14ac:dyDescent="0.25">
      <c r="A2195" s="27"/>
      <c r="I2195" s="3"/>
      <c r="J2195" s="24"/>
    </row>
    <row r="2196" spans="1:10" s="2" customFormat="1" ht="13.5" x14ac:dyDescent="0.25">
      <c r="A2196" s="27"/>
      <c r="I2196" s="3"/>
      <c r="J2196" s="24"/>
    </row>
    <row r="2197" spans="1:10" s="2" customFormat="1" ht="13.5" x14ac:dyDescent="0.25">
      <c r="A2197" s="27"/>
      <c r="I2197" s="3"/>
      <c r="J2197" s="24"/>
    </row>
    <row r="2198" spans="1:10" s="2" customFormat="1" ht="13.5" x14ac:dyDescent="0.25">
      <c r="A2198" s="27"/>
      <c r="I2198" s="3"/>
      <c r="J2198" s="24"/>
    </row>
    <row r="2199" spans="1:10" s="2" customFormat="1" ht="13.5" x14ac:dyDescent="0.25">
      <c r="A2199" s="27"/>
      <c r="I2199" s="3"/>
      <c r="J2199" s="24"/>
    </row>
    <row r="2200" spans="1:10" s="2" customFormat="1" ht="13.5" x14ac:dyDescent="0.25">
      <c r="A2200" s="27"/>
      <c r="I2200" s="3"/>
      <c r="J2200" s="24"/>
    </row>
    <row r="2201" spans="1:10" s="2" customFormat="1" ht="13.5" x14ac:dyDescent="0.25">
      <c r="A2201" s="27"/>
      <c r="I2201" s="3"/>
      <c r="J2201" s="24"/>
    </row>
    <row r="2202" spans="1:10" s="2" customFormat="1" ht="13.5" x14ac:dyDescent="0.25">
      <c r="A2202" s="27"/>
      <c r="I2202" s="3"/>
      <c r="J2202" s="24"/>
    </row>
    <row r="2203" spans="1:10" s="2" customFormat="1" ht="13.5" x14ac:dyDescent="0.25">
      <c r="A2203" s="27"/>
      <c r="I2203" s="3"/>
      <c r="J2203" s="24"/>
    </row>
    <row r="2204" spans="1:10" s="2" customFormat="1" ht="13.5" x14ac:dyDescent="0.25">
      <c r="A2204" s="27"/>
      <c r="I2204" s="3"/>
      <c r="J2204" s="24"/>
    </row>
    <row r="2205" spans="1:10" s="2" customFormat="1" ht="13.5" x14ac:dyDescent="0.25">
      <c r="A2205" s="27"/>
      <c r="I2205" s="3"/>
      <c r="J2205" s="24"/>
    </row>
    <row r="2206" spans="1:10" s="2" customFormat="1" ht="13.5" x14ac:dyDescent="0.25">
      <c r="A2206" s="27"/>
      <c r="I2206" s="3"/>
      <c r="J2206" s="24"/>
    </row>
    <row r="2207" spans="1:10" s="2" customFormat="1" ht="13.5" x14ac:dyDescent="0.25">
      <c r="A2207" s="27"/>
      <c r="I2207" s="3"/>
      <c r="J2207" s="24"/>
    </row>
    <row r="2208" spans="1:10" s="2" customFormat="1" ht="13.5" x14ac:dyDescent="0.25">
      <c r="A2208" s="27"/>
      <c r="I2208" s="3"/>
      <c r="J2208" s="24"/>
    </row>
    <row r="2209" spans="1:10" s="2" customFormat="1" ht="13.5" x14ac:dyDescent="0.25">
      <c r="A2209" s="27"/>
      <c r="I2209" s="3"/>
      <c r="J2209" s="24"/>
    </row>
    <row r="2210" spans="1:10" s="2" customFormat="1" ht="13.5" x14ac:dyDescent="0.25">
      <c r="A2210" s="27"/>
      <c r="I2210" s="3"/>
      <c r="J2210" s="24"/>
    </row>
    <row r="2211" spans="1:10" s="2" customFormat="1" ht="13.5" x14ac:dyDescent="0.25">
      <c r="A2211" s="27"/>
      <c r="I2211" s="3"/>
      <c r="J2211" s="24"/>
    </row>
    <row r="2212" spans="1:10" s="2" customFormat="1" ht="13.5" x14ac:dyDescent="0.25">
      <c r="A2212" s="27"/>
      <c r="I2212" s="3"/>
      <c r="J2212" s="24"/>
    </row>
    <row r="2213" spans="1:10" s="2" customFormat="1" ht="13.5" x14ac:dyDescent="0.25">
      <c r="A2213" s="27"/>
      <c r="I2213" s="3"/>
      <c r="J2213" s="24"/>
    </row>
    <row r="2214" spans="1:10" s="2" customFormat="1" ht="13.5" x14ac:dyDescent="0.25">
      <c r="A2214" s="27"/>
      <c r="I2214" s="3"/>
      <c r="J2214" s="24"/>
    </row>
    <row r="2215" spans="1:10" s="2" customFormat="1" ht="13.5" x14ac:dyDescent="0.25">
      <c r="A2215" s="27"/>
      <c r="I2215" s="3"/>
      <c r="J2215" s="24"/>
    </row>
    <row r="2216" spans="1:10" s="2" customFormat="1" ht="13.5" x14ac:dyDescent="0.25">
      <c r="A2216" s="27"/>
      <c r="I2216" s="3"/>
      <c r="J2216" s="24"/>
    </row>
    <row r="2217" spans="1:10" s="2" customFormat="1" ht="13.5" x14ac:dyDescent="0.25">
      <c r="A2217" s="27"/>
      <c r="I2217" s="3"/>
      <c r="J2217" s="24"/>
    </row>
    <row r="2218" spans="1:10" s="2" customFormat="1" ht="13.5" x14ac:dyDescent="0.25">
      <c r="A2218" s="27"/>
      <c r="I2218" s="3"/>
      <c r="J2218" s="24"/>
    </row>
    <row r="2219" spans="1:10" s="2" customFormat="1" ht="13.5" x14ac:dyDescent="0.25">
      <c r="A2219" s="27"/>
      <c r="I2219" s="3"/>
      <c r="J2219" s="24"/>
    </row>
    <row r="2220" spans="1:10" s="2" customFormat="1" ht="13.5" x14ac:dyDescent="0.25">
      <c r="A2220" s="27"/>
      <c r="I2220" s="3"/>
      <c r="J2220" s="24"/>
    </row>
    <row r="2221" spans="1:10" s="2" customFormat="1" ht="13.5" x14ac:dyDescent="0.25">
      <c r="A2221" s="27"/>
      <c r="I2221" s="3"/>
      <c r="J2221" s="24"/>
    </row>
    <row r="2222" spans="1:10" s="2" customFormat="1" ht="13.5" x14ac:dyDescent="0.25">
      <c r="A2222" s="27"/>
      <c r="I2222" s="3"/>
      <c r="J2222" s="24"/>
    </row>
    <row r="2223" spans="1:10" s="2" customFormat="1" ht="13.5" x14ac:dyDescent="0.25">
      <c r="A2223" s="27"/>
      <c r="I2223" s="3"/>
      <c r="J2223" s="24"/>
    </row>
    <row r="2224" spans="1:10" s="2" customFormat="1" ht="13.5" x14ac:dyDescent="0.25">
      <c r="A2224" s="27"/>
      <c r="I2224" s="3"/>
      <c r="J2224" s="24"/>
    </row>
    <row r="2225" spans="1:10" s="2" customFormat="1" ht="13.5" x14ac:dyDescent="0.25">
      <c r="A2225" s="27"/>
      <c r="I2225" s="3"/>
      <c r="J2225" s="24"/>
    </row>
    <row r="2226" spans="1:10" s="2" customFormat="1" ht="13.5" x14ac:dyDescent="0.25">
      <c r="A2226" s="27"/>
      <c r="I2226" s="3"/>
      <c r="J2226" s="24"/>
    </row>
    <row r="2227" spans="1:10" s="2" customFormat="1" ht="13.5" x14ac:dyDescent="0.25">
      <c r="A2227" s="27"/>
      <c r="I2227" s="3"/>
      <c r="J2227" s="24"/>
    </row>
    <row r="2228" spans="1:10" s="2" customFormat="1" ht="13.5" x14ac:dyDescent="0.25">
      <c r="A2228" s="27"/>
      <c r="I2228" s="3"/>
      <c r="J2228" s="24"/>
    </row>
    <row r="2229" spans="1:10" s="2" customFormat="1" ht="13.5" x14ac:dyDescent="0.25">
      <c r="A2229" s="27"/>
      <c r="I2229" s="3"/>
      <c r="J2229" s="24"/>
    </row>
    <row r="2230" spans="1:10" s="2" customFormat="1" ht="13.5" x14ac:dyDescent="0.25">
      <c r="A2230" s="27"/>
      <c r="I2230" s="3"/>
      <c r="J2230" s="24"/>
    </row>
    <row r="2231" spans="1:10" s="2" customFormat="1" ht="13.5" x14ac:dyDescent="0.25">
      <c r="A2231" s="27"/>
      <c r="I2231" s="3"/>
      <c r="J2231" s="24"/>
    </row>
    <row r="2232" spans="1:10" s="2" customFormat="1" ht="13.5" x14ac:dyDescent="0.25">
      <c r="A2232" s="27"/>
      <c r="I2232" s="3"/>
      <c r="J2232" s="24"/>
    </row>
    <row r="2233" spans="1:10" s="2" customFormat="1" ht="13.5" x14ac:dyDescent="0.25">
      <c r="A2233" s="27"/>
      <c r="I2233" s="3"/>
      <c r="J2233" s="24"/>
    </row>
    <row r="2234" spans="1:10" s="2" customFormat="1" ht="13.5" x14ac:dyDescent="0.25">
      <c r="A2234" s="27"/>
      <c r="I2234" s="3"/>
      <c r="J2234" s="24"/>
    </row>
    <row r="2235" spans="1:10" s="2" customFormat="1" ht="13.5" x14ac:dyDescent="0.25">
      <c r="A2235" s="27"/>
      <c r="I2235" s="3"/>
      <c r="J2235" s="24"/>
    </row>
    <row r="2236" spans="1:10" s="2" customFormat="1" ht="13.5" x14ac:dyDescent="0.25">
      <c r="A2236" s="27"/>
      <c r="I2236" s="3"/>
      <c r="J2236" s="24"/>
    </row>
    <row r="2237" spans="1:10" s="2" customFormat="1" ht="13.5" x14ac:dyDescent="0.25">
      <c r="A2237" s="27"/>
      <c r="I2237" s="3"/>
      <c r="J2237" s="24"/>
    </row>
    <row r="2238" spans="1:10" s="2" customFormat="1" ht="13.5" x14ac:dyDescent="0.25">
      <c r="A2238" s="27"/>
      <c r="I2238" s="3"/>
      <c r="J2238" s="24"/>
    </row>
    <row r="2239" spans="1:10" s="2" customFormat="1" ht="13.5" x14ac:dyDescent="0.25">
      <c r="A2239" s="27"/>
      <c r="I2239" s="3"/>
      <c r="J2239" s="24"/>
    </row>
    <row r="2240" spans="1:10" s="2" customFormat="1" ht="13.5" x14ac:dyDescent="0.25">
      <c r="A2240" s="27"/>
      <c r="I2240" s="3"/>
      <c r="J2240" s="24"/>
    </row>
    <row r="2241" spans="1:10" s="2" customFormat="1" ht="13.5" x14ac:dyDescent="0.25">
      <c r="A2241" s="27"/>
      <c r="I2241" s="3"/>
      <c r="J2241" s="24"/>
    </row>
    <row r="2242" spans="1:10" s="2" customFormat="1" ht="13.5" x14ac:dyDescent="0.25">
      <c r="A2242" s="27"/>
      <c r="I2242" s="3"/>
      <c r="J2242" s="24"/>
    </row>
    <row r="2243" spans="1:10" s="2" customFormat="1" ht="13.5" x14ac:dyDescent="0.25">
      <c r="A2243" s="27"/>
      <c r="I2243" s="3"/>
      <c r="J2243" s="24"/>
    </row>
    <row r="2244" spans="1:10" s="2" customFormat="1" ht="13.5" x14ac:dyDescent="0.25">
      <c r="A2244" s="27"/>
      <c r="I2244" s="3"/>
      <c r="J2244" s="24"/>
    </row>
    <row r="2245" spans="1:10" s="2" customFormat="1" ht="13.5" x14ac:dyDescent="0.25">
      <c r="A2245" s="27"/>
      <c r="I2245" s="3"/>
      <c r="J2245" s="24"/>
    </row>
    <row r="2246" spans="1:10" s="2" customFormat="1" ht="13.5" x14ac:dyDescent="0.25">
      <c r="A2246" s="27"/>
      <c r="I2246" s="3"/>
      <c r="J2246" s="24"/>
    </row>
    <row r="2247" spans="1:10" s="2" customFormat="1" ht="13.5" x14ac:dyDescent="0.25">
      <c r="A2247" s="27"/>
      <c r="I2247" s="3"/>
      <c r="J2247" s="24"/>
    </row>
    <row r="2248" spans="1:10" s="2" customFormat="1" ht="13.5" x14ac:dyDescent="0.25">
      <c r="A2248" s="27"/>
      <c r="I2248" s="3"/>
      <c r="J2248" s="24"/>
    </row>
    <row r="2249" spans="1:10" s="2" customFormat="1" ht="13.5" x14ac:dyDescent="0.25">
      <c r="A2249" s="27"/>
      <c r="I2249" s="3"/>
      <c r="J2249" s="24"/>
    </row>
    <row r="2250" spans="1:10" s="2" customFormat="1" ht="13.5" x14ac:dyDescent="0.25">
      <c r="A2250" s="27"/>
      <c r="I2250" s="3"/>
      <c r="J2250" s="24"/>
    </row>
    <row r="2251" spans="1:10" s="2" customFormat="1" ht="13.5" x14ac:dyDescent="0.25">
      <c r="A2251" s="27"/>
      <c r="I2251" s="3"/>
      <c r="J2251" s="24"/>
    </row>
    <row r="2252" spans="1:10" s="2" customFormat="1" ht="13.5" x14ac:dyDescent="0.25">
      <c r="A2252" s="27"/>
      <c r="I2252" s="3"/>
      <c r="J2252" s="24"/>
    </row>
    <row r="2253" spans="1:10" s="2" customFormat="1" ht="13.5" x14ac:dyDescent="0.25">
      <c r="A2253" s="27"/>
      <c r="I2253" s="3"/>
      <c r="J2253" s="24"/>
    </row>
    <row r="2254" spans="1:10" s="2" customFormat="1" ht="13.5" x14ac:dyDescent="0.25">
      <c r="A2254" s="27"/>
      <c r="I2254" s="3"/>
      <c r="J2254" s="24"/>
    </row>
    <row r="2255" spans="1:10" s="2" customFormat="1" ht="13.5" x14ac:dyDescent="0.25">
      <c r="A2255" s="27"/>
      <c r="I2255" s="3"/>
      <c r="J2255" s="24"/>
    </row>
    <row r="2256" spans="1:10" s="2" customFormat="1" ht="13.5" x14ac:dyDescent="0.25">
      <c r="A2256" s="27"/>
      <c r="I2256" s="3"/>
      <c r="J2256" s="24"/>
    </row>
    <row r="2257" spans="1:10" s="2" customFormat="1" ht="13.5" x14ac:dyDescent="0.25">
      <c r="A2257" s="27"/>
      <c r="I2257" s="3"/>
      <c r="J2257" s="24"/>
    </row>
    <row r="2258" spans="1:10" s="2" customFormat="1" ht="13.5" x14ac:dyDescent="0.25">
      <c r="A2258" s="27"/>
      <c r="I2258" s="3"/>
      <c r="J2258" s="24"/>
    </row>
    <row r="2259" spans="1:10" s="2" customFormat="1" ht="13.5" x14ac:dyDescent="0.25">
      <c r="A2259" s="27"/>
      <c r="I2259" s="3"/>
      <c r="J2259" s="24"/>
    </row>
    <row r="2260" spans="1:10" s="2" customFormat="1" ht="13.5" x14ac:dyDescent="0.25">
      <c r="A2260" s="27"/>
      <c r="I2260" s="3"/>
      <c r="J2260" s="24"/>
    </row>
    <row r="2261" spans="1:10" s="2" customFormat="1" ht="13.5" x14ac:dyDescent="0.25">
      <c r="A2261" s="27"/>
      <c r="I2261" s="3"/>
      <c r="J2261" s="24"/>
    </row>
    <row r="2262" spans="1:10" s="2" customFormat="1" ht="13.5" x14ac:dyDescent="0.25">
      <c r="A2262" s="27"/>
      <c r="I2262" s="3"/>
      <c r="J2262" s="24"/>
    </row>
    <row r="2263" spans="1:10" s="2" customFormat="1" ht="13.5" x14ac:dyDescent="0.25">
      <c r="A2263" s="27"/>
      <c r="I2263" s="3"/>
      <c r="J2263" s="24"/>
    </row>
    <row r="2264" spans="1:10" s="2" customFormat="1" ht="13.5" x14ac:dyDescent="0.25">
      <c r="A2264" s="27"/>
      <c r="I2264" s="3"/>
      <c r="J2264" s="24"/>
    </row>
    <row r="2265" spans="1:10" s="2" customFormat="1" ht="13.5" x14ac:dyDescent="0.25">
      <c r="A2265" s="27"/>
      <c r="I2265" s="3"/>
      <c r="J2265" s="24"/>
    </row>
    <row r="2266" spans="1:10" s="2" customFormat="1" ht="13.5" x14ac:dyDescent="0.25">
      <c r="A2266" s="27"/>
      <c r="I2266" s="3"/>
      <c r="J2266" s="24"/>
    </row>
    <row r="2267" spans="1:10" s="2" customFormat="1" ht="13.5" x14ac:dyDescent="0.25">
      <c r="A2267" s="27"/>
      <c r="I2267" s="3"/>
      <c r="J2267" s="24"/>
    </row>
    <row r="2268" spans="1:10" s="2" customFormat="1" ht="13.5" x14ac:dyDescent="0.25">
      <c r="A2268" s="27"/>
      <c r="I2268" s="3"/>
      <c r="J2268" s="24"/>
    </row>
    <row r="2269" spans="1:10" s="2" customFormat="1" ht="13.5" x14ac:dyDescent="0.25">
      <c r="A2269" s="27"/>
      <c r="I2269" s="3"/>
      <c r="J2269" s="24"/>
    </row>
    <row r="2270" spans="1:10" s="2" customFormat="1" ht="13.5" x14ac:dyDescent="0.25">
      <c r="A2270" s="27"/>
      <c r="I2270" s="3"/>
      <c r="J2270" s="24"/>
    </row>
    <row r="2271" spans="1:10" s="2" customFormat="1" ht="13.5" x14ac:dyDescent="0.25">
      <c r="A2271" s="27"/>
      <c r="I2271" s="3"/>
      <c r="J2271" s="24"/>
    </row>
    <row r="2272" spans="1:10" s="2" customFormat="1" ht="13.5" x14ac:dyDescent="0.25">
      <c r="A2272" s="27"/>
      <c r="I2272" s="3"/>
      <c r="J2272" s="24"/>
    </row>
    <row r="2273" spans="1:10" s="2" customFormat="1" ht="13.5" x14ac:dyDescent="0.25">
      <c r="A2273" s="27"/>
      <c r="I2273" s="3"/>
      <c r="J2273" s="24"/>
    </row>
    <row r="2274" spans="1:10" s="2" customFormat="1" ht="13.5" x14ac:dyDescent="0.25">
      <c r="A2274" s="27"/>
      <c r="I2274" s="3"/>
      <c r="J2274" s="24"/>
    </row>
    <row r="2275" spans="1:10" s="2" customFormat="1" ht="13.5" x14ac:dyDescent="0.25">
      <c r="A2275" s="27"/>
      <c r="I2275" s="3"/>
      <c r="J2275" s="24"/>
    </row>
    <row r="2276" spans="1:10" s="2" customFormat="1" ht="13.5" x14ac:dyDescent="0.25">
      <c r="A2276" s="27"/>
      <c r="I2276" s="3"/>
      <c r="J2276" s="24"/>
    </row>
    <row r="2277" spans="1:10" s="2" customFormat="1" ht="13.5" x14ac:dyDescent="0.25">
      <c r="A2277" s="27"/>
      <c r="I2277" s="3"/>
      <c r="J2277" s="24"/>
    </row>
    <row r="2278" spans="1:10" s="2" customFormat="1" ht="13.5" x14ac:dyDescent="0.25">
      <c r="A2278" s="27"/>
      <c r="I2278" s="3"/>
      <c r="J2278" s="24"/>
    </row>
    <row r="2279" spans="1:10" s="2" customFormat="1" ht="13.5" x14ac:dyDescent="0.25">
      <c r="A2279" s="27"/>
      <c r="I2279" s="3"/>
      <c r="J2279" s="24"/>
    </row>
    <row r="2280" spans="1:10" s="2" customFormat="1" ht="13.5" x14ac:dyDescent="0.25">
      <c r="A2280" s="27"/>
      <c r="I2280" s="3"/>
      <c r="J2280" s="24"/>
    </row>
    <row r="2281" spans="1:10" s="2" customFormat="1" ht="13.5" x14ac:dyDescent="0.25">
      <c r="A2281" s="27"/>
      <c r="I2281" s="3"/>
      <c r="J2281" s="24"/>
    </row>
    <row r="2282" spans="1:10" s="2" customFormat="1" ht="13.5" x14ac:dyDescent="0.25">
      <c r="A2282" s="27"/>
      <c r="I2282" s="3"/>
      <c r="J2282" s="24"/>
    </row>
    <row r="2283" spans="1:10" s="2" customFormat="1" ht="13.5" x14ac:dyDescent="0.25">
      <c r="A2283" s="27"/>
      <c r="I2283" s="3"/>
      <c r="J2283" s="24"/>
    </row>
    <row r="2284" spans="1:10" s="2" customFormat="1" ht="13.5" x14ac:dyDescent="0.25">
      <c r="A2284" s="27"/>
      <c r="I2284" s="3"/>
      <c r="J2284" s="24"/>
    </row>
    <row r="2285" spans="1:10" s="2" customFormat="1" ht="13.5" x14ac:dyDescent="0.25">
      <c r="A2285" s="27"/>
      <c r="I2285" s="3"/>
      <c r="J2285" s="24"/>
    </row>
    <row r="2286" spans="1:10" s="2" customFormat="1" ht="13.5" x14ac:dyDescent="0.25">
      <c r="A2286" s="27"/>
      <c r="I2286" s="3"/>
      <c r="J2286" s="24"/>
    </row>
    <row r="2287" spans="1:10" s="2" customFormat="1" ht="13.5" x14ac:dyDescent="0.25">
      <c r="A2287" s="27"/>
      <c r="I2287" s="3"/>
      <c r="J2287" s="24"/>
    </row>
    <row r="2288" spans="1:10" s="2" customFormat="1" ht="13.5" x14ac:dyDescent="0.25">
      <c r="A2288" s="27"/>
      <c r="I2288" s="3"/>
      <c r="J2288" s="24"/>
    </row>
    <row r="2289" spans="1:10" s="2" customFormat="1" ht="13.5" x14ac:dyDescent="0.25">
      <c r="A2289" s="27"/>
      <c r="I2289" s="3"/>
      <c r="J2289" s="24"/>
    </row>
    <row r="2290" spans="1:10" s="2" customFormat="1" ht="13.5" x14ac:dyDescent="0.25">
      <c r="A2290" s="27"/>
      <c r="I2290" s="3"/>
      <c r="J2290" s="24"/>
    </row>
    <row r="2291" spans="1:10" s="2" customFormat="1" ht="13.5" x14ac:dyDescent="0.25">
      <c r="A2291" s="27"/>
      <c r="I2291" s="3"/>
      <c r="J2291" s="24"/>
    </row>
    <row r="2292" spans="1:10" s="2" customFormat="1" ht="13.5" x14ac:dyDescent="0.25">
      <c r="A2292" s="27"/>
      <c r="I2292" s="3"/>
      <c r="J2292" s="24"/>
    </row>
    <row r="2293" spans="1:10" s="2" customFormat="1" ht="13.5" x14ac:dyDescent="0.25">
      <c r="A2293" s="27"/>
      <c r="I2293" s="3"/>
      <c r="J2293" s="24"/>
    </row>
    <row r="2294" spans="1:10" s="2" customFormat="1" ht="13.5" x14ac:dyDescent="0.25">
      <c r="A2294" s="27"/>
      <c r="I2294" s="3"/>
      <c r="J2294" s="24"/>
    </row>
    <row r="2295" spans="1:10" s="2" customFormat="1" ht="13.5" x14ac:dyDescent="0.25">
      <c r="A2295" s="27"/>
      <c r="I2295" s="3"/>
      <c r="J2295" s="24"/>
    </row>
    <row r="2296" spans="1:10" s="2" customFormat="1" ht="13.5" x14ac:dyDescent="0.25">
      <c r="A2296" s="27"/>
      <c r="I2296" s="3"/>
      <c r="J2296" s="24"/>
    </row>
    <row r="2297" spans="1:10" s="2" customFormat="1" ht="13.5" x14ac:dyDescent="0.25">
      <c r="A2297" s="27"/>
      <c r="I2297" s="3"/>
      <c r="J2297" s="24"/>
    </row>
    <row r="2298" spans="1:10" s="2" customFormat="1" ht="13.5" x14ac:dyDescent="0.25">
      <c r="A2298" s="27"/>
      <c r="I2298" s="3"/>
      <c r="J2298" s="24"/>
    </row>
    <row r="2299" spans="1:10" s="2" customFormat="1" ht="13.5" x14ac:dyDescent="0.25">
      <c r="A2299" s="27"/>
      <c r="I2299" s="3"/>
      <c r="J2299" s="24"/>
    </row>
    <row r="2300" spans="1:10" s="2" customFormat="1" ht="13.5" x14ac:dyDescent="0.25">
      <c r="A2300" s="27"/>
      <c r="I2300" s="3"/>
      <c r="J2300" s="24"/>
    </row>
    <row r="2301" spans="1:10" s="2" customFormat="1" ht="13.5" x14ac:dyDescent="0.25">
      <c r="A2301" s="27"/>
      <c r="I2301" s="3"/>
      <c r="J2301" s="24"/>
    </row>
    <row r="2302" spans="1:10" s="2" customFormat="1" ht="13.5" x14ac:dyDescent="0.25">
      <c r="A2302" s="27"/>
      <c r="I2302" s="3"/>
      <c r="J2302" s="24"/>
    </row>
    <row r="2303" spans="1:10" s="2" customFormat="1" ht="13.5" x14ac:dyDescent="0.25">
      <c r="A2303" s="27"/>
      <c r="I2303" s="3"/>
      <c r="J2303" s="24"/>
    </row>
    <row r="2304" spans="1:10" s="2" customFormat="1" ht="13.5" x14ac:dyDescent="0.25">
      <c r="A2304" s="27"/>
      <c r="I2304" s="3"/>
      <c r="J2304" s="24"/>
    </row>
    <row r="2305" spans="1:10" s="2" customFormat="1" ht="13.5" x14ac:dyDescent="0.25">
      <c r="A2305" s="27"/>
      <c r="I2305" s="3"/>
      <c r="J2305" s="24"/>
    </row>
    <row r="2306" spans="1:10" s="2" customFormat="1" ht="13.5" x14ac:dyDescent="0.25">
      <c r="A2306" s="27"/>
      <c r="I2306" s="3"/>
      <c r="J2306" s="24"/>
    </row>
    <row r="2307" spans="1:10" s="2" customFormat="1" ht="13.5" x14ac:dyDescent="0.25">
      <c r="A2307" s="27"/>
      <c r="I2307" s="3"/>
      <c r="J2307" s="24"/>
    </row>
    <row r="2308" spans="1:10" s="2" customFormat="1" ht="13.5" x14ac:dyDescent="0.25">
      <c r="A2308" s="27"/>
      <c r="I2308" s="3"/>
      <c r="J2308" s="24"/>
    </row>
    <row r="2309" spans="1:10" s="2" customFormat="1" ht="13.5" x14ac:dyDescent="0.25">
      <c r="A2309" s="27"/>
      <c r="I2309" s="3"/>
      <c r="J2309" s="24"/>
    </row>
    <row r="2310" spans="1:10" s="2" customFormat="1" ht="13.5" x14ac:dyDescent="0.25">
      <c r="A2310" s="27"/>
      <c r="I2310" s="3"/>
      <c r="J2310" s="24"/>
    </row>
    <row r="2311" spans="1:10" s="2" customFormat="1" ht="13.5" x14ac:dyDescent="0.25">
      <c r="A2311" s="27"/>
      <c r="I2311" s="3"/>
      <c r="J2311" s="24"/>
    </row>
    <row r="2312" spans="1:10" s="2" customFormat="1" ht="13.5" x14ac:dyDescent="0.25">
      <c r="A2312" s="27"/>
      <c r="I2312" s="3"/>
      <c r="J2312" s="24"/>
    </row>
    <row r="2313" spans="1:10" s="2" customFormat="1" ht="13.5" x14ac:dyDescent="0.25">
      <c r="A2313" s="27"/>
      <c r="I2313" s="3"/>
      <c r="J2313" s="24"/>
    </row>
    <row r="2314" spans="1:10" s="2" customFormat="1" ht="13.5" x14ac:dyDescent="0.25">
      <c r="A2314" s="27"/>
      <c r="I2314" s="3"/>
      <c r="J2314" s="24"/>
    </row>
    <row r="2315" spans="1:10" s="2" customFormat="1" ht="13.5" x14ac:dyDescent="0.25">
      <c r="A2315" s="27"/>
      <c r="I2315" s="3"/>
      <c r="J2315" s="24"/>
    </row>
    <row r="2316" spans="1:10" s="2" customFormat="1" ht="13.5" x14ac:dyDescent="0.25">
      <c r="A2316" s="27"/>
      <c r="I2316" s="3"/>
      <c r="J2316" s="24"/>
    </row>
    <row r="2317" spans="1:10" s="2" customFormat="1" ht="13.5" x14ac:dyDescent="0.25">
      <c r="A2317" s="27"/>
      <c r="I2317" s="3"/>
      <c r="J2317" s="24"/>
    </row>
    <row r="2318" spans="1:10" s="2" customFormat="1" ht="13.5" x14ac:dyDescent="0.25">
      <c r="A2318" s="27"/>
      <c r="I2318" s="3"/>
      <c r="J2318" s="24"/>
    </row>
    <row r="2319" spans="1:10" s="2" customFormat="1" ht="13.5" x14ac:dyDescent="0.25">
      <c r="A2319" s="27"/>
      <c r="I2319" s="3"/>
      <c r="J2319" s="24"/>
    </row>
    <row r="2320" spans="1:10" s="2" customFormat="1" ht="13.5" x14ac:dyDescent="0.25">
      <c r="A2320" s="27"/>
      <c r="I2320" s="3"/>
      <c r="J2320" s="24"/>
    </row>
    <row r="2321" spans="1:10" s="2" customFormat="1" ht="13.5" x14ac:dyDescent="0.25">
      <c r="A2321" s="27"/>
      <c r="I2321" s="3"/>
      <c r="J2321" s="24"/>
    </row>
    <row r="2322" spans="1:10" s="2" customFormat="1" ht="13.5" x14ac:dyDescent="0.25">
      <c r="A2322" s="27"/>
      <c r="I2322" s="3"/>
      <c r="J2322" s="24"/>
    </row>
    <row r="2323" spans="1:10" s="2" customFormat="1" ht="13.5" x14ac:dyDescent="0.25">
      <c r="A2323" s="27"/>
      <c r="I2323" s="3"/>
      <c r="J2323" s="24"/>
    </row>
    <row r="2324" spans="1:10" s="2" customFormat="1" ht="13.5" x14ac:dyDescent="0.25">
      <c r="A2324" s="27"/>
      <c r="I2324" s="3"/>
      <c r="J2324" s="24"/>
    </row>
    <row r="2325" spans="1:10" s="2" customFormat="1" ht="13.5" x14ac:dyDescent="0.25">
      <c r="A2325" s="27"/>
      <c r="I2325" s="3"/>
      <c r="J2325" s="24"/>
    </row>
    <row r="2326" spans="1:10" s="2" customFormat="1" ht="13.5" x14ac:dyDescent="0.25">
      <c r="A2326" s="27"/>
      <c r="I2326" s="3"/>
      <c r="J2326" s="24"/>
    </row>
    <row r="2327" spans="1:10" s="2" customFormat="1" ht="13.5" x14ac:dyDescent="0.25">
      <c r="A2327" s="27"/>
      <c r="I2327" s="3"/>
      <c r="J2327" s="24"/>
    </row>
    <row r="2328" spans="1:10" s="2" customFormat="1" ht="13.5" x14ac:dyDescent="0.25">
      <c r="A2328" s="27"/>
      <c r="I2328" s="3"/>
      <c r="J2328" s="24"/>
    </row>
    <row r="2329" spans="1:10" s="2" customFormat="1" ht="13.5" x14ac:dyDescent="0.25">
      <c r="A2329" s="27"/>
      <c r="I2329" s="3"/>
      <c r="J2329" s="24"/>
    </row>
    <row r="2330" spans="1:10" s="2" customFormat="1" ht="13.5" x14ac:dyDescent="0.25">
      <c r="A2330" s="27"/>
      <c r="I2330" s="3"/>
      <c r="J2330" s="24"/>
    </row>
    <row r="2331" spans="1:10" s="2" customFormat="1" ht="13.5" x14ac:dyDescent="0.25">
      <c r="A2331" s="27"/>
      <c r="I2331" s="3"/>
      <c r="J2331" s="24"/>
    </row>
    <row r="2332" spans="1:10" s="2" customFormat="1" ht="13.5" x14ac:dyDescent="0.25">
      <c r="A2332" s="27"/>
      <c r="I2332" s="3"/>
      <c r="J2332" s="24"/>
    </row>
    <row r="2333" spans="1:10" s="2" customFormat="1" ht="13.5" x14ac:dyDescent="0.25">
      <c r="A2333" s="27"/>
      <c r="I2333" s="3"/>
      <c r="J2333" s="24"/>
    </row>
    <row r="2334" spans="1:10" s="2" customFormat="1" ht="13.5" x14ac:dyDescent="0.25">
      <c r="A2334" s="27"/>
      <c r="I2334" s="3"/>
      <c r="J2334" s="24"/>
    </row>
    <row r="2335" spans="1:10" s="2" customFormat="1" ht="13.5" x14ac:dyDescent="0.25">
      <c r="A2335" s="27"/>
      <c r="I2335" s="3"/>
      <c r="J2335" s="24"/>
    </row>
    <row r="2336" spans="1:10" s="2" customFormat="1" ht="13.5" x14ac:dyDescent="0.25">
      <c r="A2336" s="27"/>
      <c r="I2336" s="3"/>
      <c r="J2336" s="24"/>
    </row>
    <row r="2337" spans="1:10" s="2" customFormat="1" ht="13.5" x14ac:dyDescent="0.25">
      <c r="A2337" s="27"/>
      <c r="I2337" s="3"/>
      <c r="J2337" s="24"/>
    </row>
    <row r="2338" spans="1:10" s="2" customFormat="1" ht="13.5" x14ac:dyDescent="0.25">
      <c r="A2338" s="27"/>
      <c r="I2338" s="3"/>
      <c r="J2338" s="24"/>
    </row>
    <row r="2339" spans="1:10" s="2" customFormat="1" ht="13.5" x14ac:dyDescent="0.25">
      <c r="A2339" s="27"/>
      <c r="I2339" s="3"/>
      <c r="J2339" s="24"/>
    </row>
    <row r="2340" spans="1:10" s="2" customFormat="1" ht="13.5" x14ac:dyDescent="0.25">
      <c r="A2340" s="27"/>
      <c r="I2340" s="3"/>
      <c r="J2340" s="24"/>
    </row>
    <row r="2341" spans="1:10" s="2" customFormat="1" ht="13.5" x14ac:dyDescent="0.25">
      <c r="A2341" s="27"/>
      <c r="I2341" s="3"/>
      <c r="J2341" s="24"/>
    </row>
    <row r="2342" spans="1:10" s="2" customFormat="1" ht="13.5" x14ac:dyDescent="0.25">
      <c r="A2342" s="27"/>
      <c r="I2342" s="3"/>
      <c r="J2342" s="24"/>
    </row>
    <row r="2343" spans="1:10" s="2" customFormat="1" ht="13.5" x14ac:dyDescent="0.25">
      <c r="A2343" s="27"/>
      <c r="I2343" s="3"/>
      <c r="J2343" s="24"/>
    </row>
    <row r="2344" spans="1:10" s="2" customFormat="1" ht="13.5" x14ac:dyDescent="0.25">
      <c r="A2344" s="27"/>
      <c r="I2344" s="3"/>
      <c r="J2344" s="24"/>
    </row>
    <row r="2345" spans="1:10" s="2" customFormat="1" ht="13.5" x14ac:dyDescent="0.25">
      <c r="A2345" s="27"/>
      <c r="I2345" s="3"/>
      <c r="J2345" s="24"/>
    </row>
    <row r="2346" spans="1:10" s="2" customFormat="1" ht="13.5" x14ac:dyDescent="0.25">
      <c r="A2346" s="27"/>
      <c r="I2346" s="3"/>
      <c r="J2346" s="24"/>
    </row>
    <row r="2347" spans="1:10" s="2" customFormat="1" ht="13.5" x14ac:dyDescent="0.25">
      <c r="A2347" s="27"/>
      <c r="I2347" s="3"/>
      <c r="J2347" s="24"/>
    </row>
    <row r="2348" spans="1:10" s="2" customFormat="1" ht="13.5" x14ac:dyDescent="0.25">
      <c r="A2348" s="27"/>
      <c r="I2348" s="3"/>
      <c r="J2348" s="24"/>
    </row>
    <row r="2349" spans="1:10" s="2" customFormat="1" ht="13.5" x14ac:dyDescent="0.25">
      <c r="A2349" s="27"/>
      <c r="I2349" s="3"/>
      <c r="J2349" s="24"/>
    </row>
    <row r="2350" spans="1:10" s="2" customFormat="1" ht="13.5" x14ac:dyDescent="0.25">
      <c r="A2350" s="27"/>
      <c r="I2350" s="3"/>
      <c r="J2350" s="24"/>
    </row>
    <row r="2351" spans="1:10" s="2" customFormat="1" ht="13.5" x14ac:dyDescent="0.25">
      <c r="A2351" s="27"/>
      <c r="I2351" s="3"/>
      <c r="J2351" s="24"/>
    </row>
    <row r="2352" spans="1:10" s="2" customFormat="1" ht="13.5" x14ac:dyDescent="0.25">
      <c r="A2352" s="27"/>
      <c r="I2352" s="3"/>
      <c r="J2352" s="24"/>
    </row>
    <row r="2353" spans="1:10" s="2" customFormat="1" ht="13.5" x14ac:dyDescent="0.25">
      <c r="A2353" s="27"/>
      <c r="I2353" s="3"/>
      <c r="J2353" s="24"/>
    </row>
    <row r="2354" spans="1:10" s="2" customFormat="1" ht="13.5" x14ac:dyDescent="0.25">
      <c r="A2354" s="27"/>
      <c r="I2354" s="3"/>
      <c r="J2354" s="24"/>
    </row>
    <row r="2355" spans="1:10" s="2" customFormat="1" ht="13.5" x14ac:dyDescent="0.25">
      <c r="A2355" s="27"/>
      <c r="I2355" s="3"/>
      <c r="J2355" s="24"/>
    </row>
    <row r="2356" spans="1:10" s="2" customFormat="1" ht="13.5" x14ac:dyDescent="0.25">
      <c r="A2356" s="27"/>
      <c r="I2356" s="3"/>
      <c r="J2356" s="24"/>
    </row>
    <row r="2357" spans="1:10" s="2" customFormat="1" ht="13.5" x14ac:dyDescent="0.25">
      <c r="A2357" s="27"/>
      <c r="I2357" s="3"/>
      <c r="J2357" s="24"/>
    </row>
    <row r="2358" spans="1:10" s="2" customFormat="1" ht="13.5" x14ac:dyDescent="0.25">
      <c r="A2358" s="27"/>
      <c r="I2358" s="3"/>
      <c r="J2358" s="24"/>
    </row>
    <row r="2359" spans="1:10" s="2" customFormat="1" ht="13.5" x14ac:dyDescent="0.25">
      <c r="A2359" s="27"/>
      <c r="I2359" s="3"/>
      <c r="J2359" s="24"/>
    </row>
    <row r="2360" spans="1:10" s="2" customFormat="1" ht="13.5" x14ac:dyDescent="0.25">
      <c r="A2360" s="27"/>
      <c r="I2360" s="3"/>
      <c r="J2360" s="24"/>
    </row>
    <row r="2361" spans="1:10" s="2" customFormat="1" ht="13.5" x14ac:dyDescent="0.25">
      <c r="A2361" s="27"/>
      <c r="I2361" s="3"/>
      <c r="J2361" s="24"/>
    </row>
    <row r="2362" spans="1:10" s="2" customFormat="1" ht="13.5" x14ac:dyDescent="0.25">
      <c r="A2362" s="27"/>
      <c r="I2362" s="3"/>
      <c r="J2362" s="24"/>
    </row>
    <row r="2363" spans="1:10" s="2" customFormat="1" ht="13.5" x14ac:dyDescent="0.25">
      <c r="A2363" s="27"/>
      <c r="I2363" s="3"/>
      <c r="J2363" s="24"/>
    </row>
    <row r="2364" spans="1:10" s="2" customFormat="1" ht="13.5" x14ac:dyDescent="0.25">
      <c r="A2364" s="27"/>
      <c r="I2364" s="3"/>
      <c r="J2364" s="24"/>
    </row>
    <row r="2365" spans="1:10" s="2" customFormat="1" ht="13.5" x14ac:dyDescent="0.25">
      <c r="A2365" s="27"/>
      <c r="I2365" s="3"/>
      <c r="J2365" s="24"/>
    </row>
    <row r="2366" spans="1:10" s="2" customFormat="1" ht="13.5" x14ac:dyDescent="0.25">
      <c r="A2366" s="27"/>
      <c r="I2366" s="3"/>
      <c r="J2366" s="24"/>
    </row>
    <row r="2367" spans="1:10" s="2" customFormat="1" ht="13.5" x14ac:dyDescent="0.25">
      <c r="A2367" s="27"/>
      <c r="I2367" s="3"/>
      <c r="J2367" s="24"/>
    </row>
    <row r="2368" spans="1:10" s="2" customFormat="1" ht="13.5" x14ac:dyDescent="0.25">
      <c r="A2368" s="27"/>
      <c r="I2368" s="3"/>
      <c r="J2368" s="24"/>
    </row>
    <row r="2369" spans="1:10" s="2" customFormat="1" ht="13.5" x14ac:dyDescent="0.25">
      <c r="A2369" s="27"/>
      <c r="I2369" s="3"/>
      <c r="J2369" s="24"/>
    </row>
    <row r="2370" spans="1:10" s="2" customFormat="1" ht="13.5" x14ac:dyDescent="0.25">
      <c r="A2370" s="27"/>
      <c r="I2370" s="3"/>
      <c r="J2370" s="24"/>
    </row>
    <row r="2371" spans="1:10" s="2" customFormat="1" ht="13.5" x14ac:dyDescent="0.25">
      <c r="A2371" s="27"/>
      <c r="I2371" s="3"/>
      <c r="J2371" s="24"/>
    </row>
    <row r="2372" spans="1:10" s="2" customFormat="1" ht="13.5" x14ac:dyDescent="0.25">
      <c r="A2372" s="27"/>
      <c r="I2372" s="3"/>
      <c r="J2372" s="24"/>
    </row>
    <row r="2373" spans="1:10" s="2" customFormat="1" ht="13.5" x14ac:dyDescent="0.25">
      <c r="A2373" s="27"/>
      <c r="I2373" s="3"/>
      <c r="J2373" s="24"/>
    </row>
    <row r="2374" spans="1:10" s="2" customFormat="1" ht="13.5" x14ac:dyDescent="0.25">
      <c r="A2374" s="27"/>
      <c r="I2374" s="3"/>
      <c r="J2374" s="24"/>
    </row>
    <row r="2375" spans="1:10" s="2" customFormat="1" ht="13.5" x14ac:dyDescent="0.25">
      <c r="A2375" s="27"/>
      <c r="I2375" s="3"/>
      <c r="J2375" s="24"/>
    </row>
    <row r="2376" spans="1:10" s="2" customFormat="1" ht="13.5" x14ac:dyDescent="0.25">
      <c r="A2376" s="27"/>
      <c r="I2376" s="3"/>
      <c r="J2376" s="24"/>
    </row>
    <row r="2377" spans="1:10" s="2" customFormat="1" ht="13.5" x14ac:dyDescent="0.25">
      <c r="A2377" s="27"/>
      <c r="I2377" s="3"/>
      <c r="J2377" s="24"/>
    </row>
    <row r="2378" spans="1:10" s="2" customFormat="1" ht="13.5" x14ac:dyDescent="0.25">
      <c r="A2378" s="27"/>
      <c r="I2378" s="3"/>
      <c r="J2378" s="24"/>
    </row>
    <row r="2379" spans="1:10" s="2" customFormat="1" ht="13.5" x14ac:dyDescent="0.25">
      <c r="A2379" s="27"/>
      <c r="I2379" s="3"/>
      <c r="J2379" s="24"/>
    </row>
    <row r="2380" spans="1:10" s="2" customFormat="1" ht="13.5" x14ac:dyDescent="0.25">
      <c r="A2380" s="27"/>
      <c r="I2380" s="3"/>
      <c r="J2380" s="24"/>
    </row>
    <row r="2381" spans="1:10" s="2" customFormat="1" ht="13.5" x14ac:dyDescent="0.25">
      <c r="A2381" s="27"/>
      <c r="I2381" s="3"/>
      <c r="J2381" s="24"/>
    </row>
    <row r="2382" spans="1:10" s="2" customFormat="1" ht="13.5" x14ac:dyDescent="0.25">
      <c r="A2382" s="27"/>
      <c r="I2382" s="3"/>
      <c r="J2382" s="24"/>
    </row>
    <row r="2383" spans="1:10" s="2" customFormat="1" ht="13.5" x14ac:dyDescent="0.25">
      <c r="A2383" s="27"/>
      <c r="I2383" s="3"/>
      <c r="J2383" s="24"/>
    </row>
    <row r="2384" spans="1:10" s="2" customFormat="1" ht="13.5" x14ac:dyDescent="0.25">
      <c r="A2384" s="27"/>
      <c r="I2384" s="3"/>
      <c r="J2384" s="24"/>
    </row>
    <row r="2385" spans="1:10" s="2" customFormat="1" ht="13.5" x14ac:dyDescent="0.25">
      <c r="A2385" s="27"/>
      <c r="I2385" s="3"/>
      <c r="J2385" s="24"/>
    </row>
    <row r="2386" spans="1:10" s="2" customFormat="1" ht="13.5" x14ac:dyDescent="0.25">
      <c r="A2386" s="27"/>
      <c r="I2386" s="3"/>
      <c r="J2386" s="24"/>
    </row>
    <row r="2387" spans="1:10" s="2" customFormat="1" ht="13.5" x14ac:dyDescent="0.25">
      <c r="A2387" s="27"/>
      <c r="I2387" s="3"/>
      <c r="J2387" s="24"/>
    </row>
    <row r="2388" spans="1:10" s="2" customFormat="1" ht="13.5" x14ac:dyDescent="0.25">
      <c r="A2388" s="27"/>
      <c r="I2388" s="3"/>
      <c r="J2388" s="24"/>
    </row>
    <row r="2389" spans="1:10" s="2" customFormat="1" ht="13.5" x14ac:dyDescent="0.25">
      <c r="A2389" s="27"/>
      <c r="I2389" s="3"/>
      <c r="J2389" s="24"/>
    </row>
    <row r="2390" spans="1:10" s="2" customFormat="1" ht="13.5" x14ac:dyDescent="0.25">
      <c r="A2390" s="27"/>
      <c r="I2390" s="3"/>
      <c r="J2390" s="24"/>
    </row>
    <row r="2391" spans="1:10" s="2" customFormat="1" ht="13.5" x14ac:dyDescent="0.25">
      <c r="A2391" s="27"/>
      <c r="I2391" s="3"/>
      <c r="J2391" s="24"/>
    </row>
    <row r="2392" spans="1:10" s="2" customFormat="1" ht="13.5" x14ac:dyDescent="0.25">
      <c r="A2392" s="27"/>
      <c r="I2392" s="3"/>
      <c r="J2392" s="24"/>
    </row>
    <row r="2393" spans="1:10" s="2" customFormat="1" ht="13.5" x14ac:dyDescent="0.25">
      <c r="A2393" s="27"/>
      <c r="I2393" s="3"/>
      <c r="J2393" s="24"/>
    </row>
    <row r="2394" spans="1:10" s="2" customFormat="1" ht="13.5" x14ac:dyDescent="0.25">
      <c r="A2394" s="27"/>
      <c r="I2394" s="3"/>
      <c r="J2394" s="24"/>
    </row>
    <row r="2395" spans="1:10" s="2" customFormat="1" ht="13.5" x14ac:dyDescent="0.25">
      <c r="A2395" s="27"/>
      <c r="I2395" s="3"/>
      <c r="J2395" s="24"/>
    </row>
    <row r="2396" spans="1:10" s="2" customFormat="1" ht="13.5" x14ac:dyDescent="0.25">
      <c r="A2396" s="27"/>
      <c r="I2396" s="3"/>
      <c r="J2396" s="24"/>
    </row>
    <row r="2397" spans="1:10" s="2" customFormat="1" ht="13.5" x14ac:dyDescent="0.25">
      <c r="A2397" s="27"/>
      <c r="I2397" s="3"/>
      <c r="J2397" s="24"/>
    </row>
    <row r="2398" spans="1:10" s="2" customFormat="1" ht="13.5" x14ac:dyDescent="0.25">
      <c r="A2398" s="27"/>
      <c r="I2398" s="3"/>
      <c r="J2398" s="24"/>
    </row>
    <row r="2399" spans="1:10" s="2" customFormat="1" ht="13.5" x14ac:dyDescent="0.25">
      <c r="A2399" s="27"/>
      <c r="I2399" s="3"/>
      <c r="J2399" s="24"/>
    </row>
    <row r="2400" spans="1:10" s="2" customFormat="1" ht="13.5" x14ac:dyDescent="0.25">
      <c r="A2400" s="27"/>
      <c r="I2400" s="3"/>
      <c r="J2400" s="24"/>
    </row>
    <row r="2401" spans="1:10" s="2" customFormat="1" ht="13.5" x14ac:dyDescent="0.25">
      <c r="A2401" s="27"/>
      <c r="I2401" s="3"/>
      <c r="J2401" s="24"/>
    </row>
    <row r="2402" spans="1:10" s="2" customFormat="1" ht="13.5" x14ac:dyDescent="0.25">
      <c r="A2402" s="27"/>
      <c r="I2402" s="3"/>
      <c r="J2402" s="24"/>
    </row>
    <row r="2403" spans="1:10" s="2" customFormat="1" ht="13.5" x14ac:dyDescent="0.25">
      <c r="A2403" s="27"/>
      <c r="I2403" s="3"/>
      <c r="J2403" s="24"/>
    </row>
    <row r="2404" spans="1:10" s="2" customFormat="1" ht="13.5" x14ac:dyDescent="0.25">
      <c r="A2404" s="27"/>
      <c r="I2404" s="3"/>
      <c r="J2404" s="24"/>
    </row>
    <row r="2405" spans="1:10" s="2" customFormat="1" ht="13.5" x14ac:dyDescent="0.25">
      <c r="A2405" s="27"/>
      <c r="I2405" s="3"/>
      <c r="J2405" s="24"/>
    </row>
    <row r="2406" spans="1:10" s="2" customFormat="1" ht="13.5" x14ac:dyDescent="0.25">
      <c r="A2406" s="27"/>
      <c r="I2406" s="3"/>
      <c r="J2406" s="24"/>
    </row>
    <row r="2407" spans="1:10" s="2" customFormat="1" ht="13.5" x14ac:dyDescent="0.25">
      <c r="A2407" s="27"/>
      <c r="I2407" s="3"/>
      <c r="J2407" s="24"/>
    </row>
    <row r="2408" spans="1:10" s="2" customFormat="1" ht="13.5" x14ac:dyDescent="0.25">
      <c r="A2408" s="27"/>
      <c r="I2408" s="3"/>
      <c r="J2408" s="24"/>
    </row>
    <row r="2409" spans="1:10" s="2" customFormat="1" ht="13.5" x14ac:dyDescent="0.25">
      <c r="A2409" s="27"/>
      <c r="I2409" s="3"/>
      <c r="J2409" s="24"/>
    </row>
    <row r="2410" spans="1:10" s="2" customFormat="1" ht="13.5" x14ac:dyDescent="0.25">
      <c r="A2410" s="27"/>
      <c r="I2410" s="3"/>
      <c r="J2410" s="24"/>
    </row>
    <row r="2411" spans="1:10" s="2" customFormat="1" ht="13.5" x14ac:dyDescent="0.25">
      <c r="A2411" s="27"/>
      <c r="I2411" s="3"/>
      <c r="J2411" s="24"/>
    </row>
    <row r="2412" spans="1:10" s="2" customFormat="1" ht="13.5" x14ac:dyDescent="0.25">
      <c r="A2412" s="27"/>
      <c r="I2412" s="3"/>
      <c r="J2412" s="24"/>
    </row>
    <row r="2413" spans="1:10" s="2" customFormat="1" ht="13.5" x14ac:dyDescent="0.25">
      <c r="A2413" s="27"/>
      <c r="I2413" s="3"/>
      <c r="J2413" s="24"/>
    </row>
    <row r="2414" spans="1:10" s="2" customFormat="1" ht="13.5" x14ac:dyDescent="0.25">
      <c r="A2414" s="27"/>
      <c r="I2414" s="3"/>
      <c r="J2414" s="24"/>
    </row>
    <row r="2415" spans="1:10" s="2" customFormat="1" ht="13.5" x14ac:dyDescent="0.25">
      <c r="A2415" s="27"/>
      <c r="I2415" s="3"/>
      <c r="J2415" s="24"/>
    </row>
    <row r="2416" spans="1:10" s="2" customFormat="1" ht="13.5" x14ac:dyDescent="0.25">
      <c r="A2416" s="27"/>
      <c r="I2416" s="3"/>
      <c r="J2416" s="24"/>
    </row>
    <row r="2417" spans="1:10" s="2" customFormat="1" ht="13.5" x14ac:dyDescent="0.25">
      <c r="A2417" s="27"/>
      <c r="I2417" s="3"/>
      <c r="J2417" s="24"/>
    </row>
    <row r="2418" spans="1:10" s="2" customFormat="1" ht="13.5" x14ac:dyDescent="0.25">
      <c r="A2418" s="27"/>
      <c r="I2418" s="3"/>
      <c r="J2418" s="24"/>
    </row>
    <row r="2419" spans="1:10" s="2" customFormat="1" ht="13.5" x14ac:dyDescent="0.25">
      <c r="A2419" s="27"/>
      <c r="I2419" s="3"/>
      <c r="J2419" s="24"/>
    </row>
    <row r="2420" spans="1:10" s="2" customFormat="1" ht="13.5" x14ac:dyDescent="0.25">
      <c r="A2420" s="27"/>
      <c r="I2420" s="3"/>
      <c r="J2420" s="24"/>
    </row>
    <row r="2421" spans="1:10" s="2" customFormat="1" ht="13.5" x14ac:dyDescent="0.25">
      <c r="A2421" s="27"/>
      <c r="I2421" s="3"/>
      <c r="J2421" s="24"/>
    </row>
    <row r="2422" spans="1:10" s="2" customFormat="1" ht="13.5" x14ac:dyDescent="0.25">
      <c r="A2422" s="27"/>
      <c r="I2422" s="3"/>
      <c r="J2422" s="24"/>
    </row>
    <row r="2423" spans="1:10" s="2" customFormat="1" ht="13.5" x14ac:dyDescent="0.25">
      <c r="A2423" s="27"/>
      <c r="I2423" s="3"/>
      <c r="J2423" s="24"/>
    </row>
    <row r="2424" spans="1:10" s="2" customFormat="1" ht="13.5" x14ac:dyDescent="0.25">
      <c r="A2424" s="27"/>
      <c r="I2424" s="3"/>
      <c r="J2424" s="24"/>
    </row>
    <row r="2425" spans="1:10" s="2" customFormat="1" ht="13.5" x14ac:dyDescent="0.25">
      <c r="A2425" s="27"/>
      <c r="I2425" s="3"/>
      <c r="J2425" s="24"/>
    </row>
    <row r="2426" spans="1:10" s="2" customFormat="1" ht="13.5" x14ac:dyDescent="0.25">
      <c r="A2426" s="27"/>
      <c r="I2426" s="3"/>
      <c r="J2426" s="24"/>
    </row>
    <row r="2427" spans="1:10" s="2" customFormat="1" ht="13.5" x14ac:dyDescent="0.25">
      <c r="A2427" s="27"/>
      <c r="I2427" s="3"/>
      <c r="J2427" s="24"/>
    </row>
    <row r="2428" spans="1:10" s="2" customFormat="1" ht="13.5" x14ac:dyDescent="0.25">
      <c r="A2428" s="27"/>
      <c r="I2428" s="3"/>
      <c r="J2428" s="24"/>
    </row>
    <row r="2429" spans="1:10" s="2" customFormat="1" ht="13.5" x14ac:dyDescent="0.25">
      <c r="A2429" s="27"/>
      <c r="I2429" s="3"/>
      <c r="J2429" s="24"/>
    </row>
    <row r="2430" spans="1:10" s="2" customFormat="1" ht="13.5" x14ac:dyDescent="0.25">
      <c r="A2430" s="27"/>
      <c r="I2430" s="3"/>
      <c r="J2430" s="24"/>
    </row>
    <row r="2431" spans="1:10" s="2" customFormat="1" ht="13.5" x14ac:dyDescent="0.25">
      <c r="A2431" s="27"/>
      <c r="I2431" s="3"/>
      <c r="J2431" s="24"/>
    </row>
    <row r="2432" spans="1:10" s="2" customFormat="1" ht="13.5" x14ac:dyDescent="0.25">
      <c r="A2432" s="27"/>
      <c r="I2432" s="3"/>
      <c r="J2432" s="24"/>
    </row>
    <row r="2433" spans="1:10" s="2" customFormat="1" ht="13.5" x14ac:dyDescent="0.25">
      <c r="A2433" s="27"/>
      <c r="I2433" s="3"/>
      <c r="J2433" s="24"/>
    </row>
    <row r="2434" spans="1:10" s="2" customFormat="1" ht="13.5" x14ac:dyDescent="0.25">
      <c r="A2434" s="27"/>
      <c r="I2434" s="3"/>
      <c r="J2434" s="24"/>
    </row>
    <row r="2435" spans="1:10" s="2" customFormat="1" ht="13.5" x14ac:dyDescent="0.25">
      <c r="A2435" s="27"/>
      <c r="I2435" s="3"/>
      <c r="J2435" s="24"/>
    </row>
    <row r="2436" spans="1:10" s="2" customFormat="1" ht="13.5" x14ac:dyDescent="0.25">
      <c r="A2436" s="27"/>
      <c r="I2436" s="3"/>
      <c r="J2436" s="24"/>
    </row>
    <row r="2437" spans="1:10" s="2" customFormat="1" ht="13.5" x14ac:dyDescent="0.25">
      <c r="A2437" s="27"/>
      <c r="I2437" s="3"/>
      <c r="J2437" s="24"/>
    </row>
    <row r="2438" spans="1:10" s="2" customFormat="1" ht="13.5" x14ac:dyDescent="0.25">
      <c r="A2438" s="27"/>
      <c r="I2438" s="3"/>
      <c r="J2438" s="24"/>
    </row>
    <row r="2439" spans="1:10" s="2" customFormat="1" ht="13.5" x14ac:dyDescent="0.25">
      <c r="A2439" s="27"/>
      <c r="I2439" s="3"/>
      <c r="J2439" s="24"/>
    </row>
    <row r="2440" spans="1:10" s="2" customFormat="1" ht="13.5" x14ac:dyDescent="0.25">
      <c r="I2440" s="3"/>
      <c r="J2440" s="24"/>
    </row>
    <row r="2441" spans="1:10" s="2" customFormat="1" ht="13.5" x14ac:dyDescent="0.25">
      <c r="I2441" s="3"/>
      <c r="J2441" s="24"/>
    </row>
    <row r="2442" spans="1:10" s="2" customFormat="1" ht="13.5" x14ac:dyDescent="0.25">
      <c r="I2442" s="3"/>
      <c r="J2442" s="24"/>
    </row>
    <row r="2443" spans="1:10" s="2" customFormat="1" ht="13.5" x14ac:dyDescent="0.25">
      <c r="I2443" s="3"/>
      <c r="J2443" s="24"/>
    </row>
    <row r="2444" spans="1:10" s="2" customFormat="1" ht="13.5" x14ac:dyDescent="0.25">
      <c r="I2444" s="3"/>
      <c r="J2444" s="24"/>
    </row>
    <row r="2445" spans="1:10" s="2" customFormat="1" ht="13.5" x14ac:dyDescent="0.25">
      <c r="I2445" s="3"/>
      <c r="J2445" s="24"/>
    </row>
    <row r="2446" spans="1:10" s="2" customFormat="1" ht="13.5" x14ac:dyDescent="0.25">
      <c r="I2446" s="3"/>
      <c r="J2446" s="24"/>
    </row>
    <row r="2447" spans="1:10" s="2" customFormat="1" ht="13.5" x14ac:dyDescent="0.25">
      <c r="I2447" s="3"/>
      <c r="J2447" s="24"/>
    </row>
    <row r="2448" spans="1:10" s="2" customFormat="1" ht="13.5" x14ac:dyDescent="0.25">
      <c r="I2448" s="3"/>
      <c r="J2448" s="24"/>
    </row>
    <row r="2449" spans="9:10" s="2" customFormat="1" ht="13.5" x14ac:dyDescent="0.25">
      <c r="I2449" s="3"/>
      <c r="J2449" s="24"/>
    </row>
    <row r="2450" spans="9:10" s="2" customFormat="1" ht="13.5" x14ac:dyDescent="0.25">
      <c r="I2450" s="3"/>
      <c r="J2450" s="24"/>
    </row>
    <row r="2451" spans="9:10" s="2" customFormat="1" ht="13.5" x14ac:dyDescent="0.25">
      <c r="I2451" s="3"/>
      <c r="J2451" s="24"/>
    </row>
    <row r="2452" spans="9:10" s="2" customFormat="1" ht="13.5" x14ac:dyDescent="0.25">
      <c r="I2452" s="3"/>
      <c r="J2452" s="24"/>
    </row>
    <row r="2453" spans="9:10" s="2" customFormat="1" ht="13.5" x14ac:dyDescent="0.25">
      <c r="I2453" s="3"/>
      <c r="J2453" s="24"/>
    </row>
    <row r="2454" spans="9:10" s="2" customFormat="1" ht="13.5" x14ac:dyDescent="0.25">
      <c r="I2454" s="3"/>
      <c r="J2454" s="24"/>
    </row>
    <row r="2455" spans="9:10" s="2" customFormat="1" ht="13.5" x14ac:dyDescent="0.25">
      <c r="I2455" s="3"/>
      <c r="J2455" s="24"/>
    </row>
    <row r="2456" spans="9:10" s="2" customFormat="1" ht="13.5" x14ac:dyDescent="0.25">
      <c r="I2456" s="3"/>
      <c r="J2456" s="24"/>
    </row>
    <row r="2457" spans="9:10" s="2" customFormat="1" ht="13.5" x14ac:dyDescent="0.25">
      <c r="I2457" s="3"/>
      <c r="J2457" s="24"/>
    </row>
    <row r="2458" spans="9:10" s="2" customFormat="1" ht="13.5" x14ac:dyDescent="0.25">
      <c r="I2458" s="3"/>
      <c r="J2458" s="24"/>
    </row>
    <row r="2459" spans="9:10" s="2" customFormat="1" ht="13.5" x14ac:dyDescent="0.25">
      <c r="I2459" s="3"/>
      <c r="J2459" s="24"/>
    </row>
    <row r="2460" spans="9:10" s="2" customFormat="1" ht="13.5" x14ac:dyDescent="0.25">
      <c r="I2460" s="3"/>
      <c r="J2460" s="24"/>
    </row>
    <row r="2461" spans="9:10" s="2" customFormat="1" ht="13.5" x14ac:dyDescent="0.25">
      <c r="I2461" s="3"/>
      <c r="J2461" s="24"/>
    </row>
    <row r="2462" spans="9:10" s="2" customFormat="1" ht="13.5" x14ac:dyDescent="0.25">
      <c r="I2462" s="3"/>
      <c r="J2462" s="24"/>
    </row>
    <row r="2463" spans="9:10" s="2" customFormat="1" ht="13.5" x14ac:dyDescent="0.25">
      <c r="I2463" s="3"/>
      <c r="J2463" s="24"/>
    </row>
    <row r="2464" spans="9:10" s="2" customFormat="1" ht="13.5" x14ac:dyDescent="0.25">
      <c r="I2464" s="3"/>
      <c r="J2464" s="24"/>
    </row>
    <row r="2465" spans="9:10" s="2" customFormat="1" ht="13.5" x14ac:dyDescent="0.25">
      <c r="I2465" s="3"/>
      <c r="J2465" s="24"/>
    </row>
    <row r="2466" spans="9:10" s="2" customFormat="1" ht="13.5" x14ac:dyDescent="0.25">
      <c r="I2466" s="3"/>
      <c r="J2466" s="24"/>
    </row>
    <row r="2467" spans="9:10" s="2" customFormat="1" ht="13.5" x14ac:dyDescent="0.25">
      <c r="I2467" s="3"/>
      <c r="J2467" s="24"/>
    </row>
    <row r="2468" spans="9:10" s="2" customFormat="1" ht="13.5" x14ac:dyDescent="0.25">
      <c r="I2468" s="3"/>
      <c r="J2468" s="24"/>
    </row>
    <row r="2469" spans="9:10" s="2" customFormat="1" ht="13.5" x14ac:dyDescent="0.25">
      <c r="I2469" s="3"/>
      <c r="J2469" s="24"/>
    </row>
    <row r="2470" spans="9:10" s="2" customFormat="1" ht="13.5" x14ac:dyDescent="0.25">
      <c r="I2470" s="3"/>
      <c r="J2470" s="24"/>
    </row>
    <row r="2471" spans="9:10" s="2" customFormat="1" ht="13.5" x14ac:dyDescent="0.25">
      <c r="I2471" s="3"/>
      <c r="J2471" s="24"/>
    </row>
    <row r="2472" spans="9:10" s="2" customFormat="1" ht="13.5" x14ac:dyDescent="0.25">
      <c r="I2472" s="3"/>
      <c r="J2472" s="24"/>
    </row>
    <row r="2473" spans="9:10" s="2" customFormat="1" ht="13.5" x14ac:dyDescent="0.25">
      <c r="I2473" s="3"/>
      <c r="J2473" s="24"/>
    </row>
    <row r="2474" spans="9:10" s="2" customFormat="1" ht="13.5" x14ac:dyDescent="0.25">
      <c r="I2474" s="3"/>
      <c r="J2474" s="24"/>
    </row>
    <row r="2475" spans="9:10" s="2" customFormat="1" ht="13.5" x14ac:dyDescent="0.25">
      <c r="I2475" s="3"/>
      <c r="J2475" s="24"/>
    </row>
    <row r="2476" spans="9:10" s="2" customFormat="1" ht="13.5" x14ac:dyDescent="0.25">
      <c r="I2476" s="3"/>
      <c r="J2476" s="24"/>
    </row>
    <row r="2477" spans="9:10" s="2" customFormat="1" ht="13.5" x14ac:dyDescent="0.25">
      <c r="I2477" s="3"/>
      <c r="J2477" s="24"/>
    </row>
    <row r="2478" spans="9:10" s="2" customFormat="1" ht="13.5" x14ac:dyDescent="0.25">
      <c r="I2478" s="3"/>
      <c r="J2478" s="24"/>
    </row>
    <row r="2479" spans="9:10" s="2" customFormat="1" ht="13.5" x14ac:dyDescent="0.25">
      <c r="I2479" s="3"/>
      <c r="J2479" s="24"/>
    </row>
    <row r="2480" spans="9:10" s="2" customFormat="1" ht="13.5" x14ac:dyDescent="0.25">
      <c r="I2480" s="3"/>
      <c r="J2480" s="24"/>
    </row>
    <row r="2481" spans="9:10" s="2" customFormat="1" ht="13.5" x14ac:dyDescent="0.25">
      <c r="I2481" s="3"/>
      <c r="J2481" s="24"/>
    </row>
    <row r="2482" spans="9:10" s="2" customFormat="1" ht="13.5" x14ac:dyDescent="0.25">
      <c r="I2482" s="3"/>
      <c r="J2482" s="24"/>
    </row>
    <row r="2483" spans="9:10" s="2" customFormat="1" ht="13.5" x14ac:dyDescent="0.25">
      <c r="I2483" s="3"/>
      <c r="J2483" s="24"/>
    </row>
    <row r="2484" spans="9:10" s="2" customFormat="1" ht="13.5" x14ac:dyDescent="0.25">
      <c r="I2484" s="3"/>
      <c r="J2484" s="24"/>
    </row>
    <row r="2485" spans="9:10" s="2" customFormat="1" ht="13.5" x14ac:dyDescent="0.25">
      <c r="I2485" s="3"/>
      <c r="J2485" s="24"/>
    </row>
    <row r="2486" spans="9:10" s="2" customFormat="1" ht="13.5" x14ac:dyDescent="0.25">
      <c r="I2486" s="3"/>
      <c r="J2486" s="24"/>
    </row>
    <row r="2487" spans="9:10" s="2" customFormat="1" ht="13.5" x14ac:dyDescent="0.25">
      <c r="I2487" s="3"/>
      <c r="J2487" s="24"/>
    </row>
    <row r="2488" spans="9:10" s="2" customFormat="1" ht="13.5" x14ac:dyDescent="0.25">
      <c r="I2488" s="3"/>
      <c r="J2488" s="24"/>
    </row>
    <row r="2489" spans="9:10" s="2" customFormat="1" ht="13.5" x14ac:dyDescent="0.25">
      <c r="I2489" s="3"/>
      <c r="J2489" s="24"/>
    </row>
    <row r="2490" spans="9:10" s="2" customFormat="1" ht="13.5" x14ac:dyDescent="0.25">
      <c r="I2490" s="3"/>
      <c r="J2490" s="24"/>
    </row>
    <row r="2491" spans="9:10" s="2" customFormat="1" ht="13.5" x14ac:dyDescent="0.25">
      <c r="I2491" s="3"/>
      <c r="J2491" s="24"/>
    </row>
    <row r="2492" spans="9:10" s="2" customFormat="1" ht="13.5" x14ac:dyDescent="0.25">
      <c r="I2492" s="3"/>
      <c r="J2492" s="24"/>
    </row>
    <row r="2493" spans="9:10" s="2" customFormat="1" ht="13.5" x14ac:dyDescent="0.25">
      <c r="I2493" s="3"/>
      <c r="J2493" s="24"/>
    </row>
    <row r="2494" spans="9:10" s="2" customFormat="1" ht="13.5" x14ac:dyDescent="0.25">
      <c r="I2494" s="3"/>
      <c r="J2494" s="24"/>
    </row>
    <row r="2495" spans="9:10" s="2" customFormat="1" ht="13.5" x14ac:dyDescent="0.25">
      <c r="I2495" s="3"/>
      <c r="J2495" s="24"/>
    </row>
    <row r="2496" spans="9:10" s="2" customFormat="1" ht="13.5" x14ac:dyDescent="0.25">
      <c r="I2496" s="3"/>
      <c r="J2496" s="24"/>
    </row>
    <row r="2497" spans="9:10" s="2" customFormat="1" ht="13.5" x14ac:dyDescent="0.25">
      <c r="I2497" s="3"/>
      <c r="J2497" s="24"/>
    </row>
    <row r="2498" spans="9:10" s="2" customFormat="1" ht="13.5" x14ac:dyDescent="0.25">
      <c r="I2498" s="3"/>
      <c r="J2498" s="24"/>
    </row>
    <row r="2499" spans="9:10" s="2" customFormat="1" ht="13.5" x14ac:dyDescent="0.25">
      <c r="I2499" s="3"/>
      <c r="J2499" s="24"/>
    </row>
    <row r="2500" spans="9:10" s="2" customFormat="1" ht="13.5" x14ac:dyDescent="0.25">
      <c r="I2500" s="3"/>
      <c r="J2500" s="24"/>
    </row>
    <row r="2501" spans="9:10" s="2" customFormat="1" ht="13.5" x14ac:dyDescent="0.25">
      <c r="I2501" s="3"/>
      <c r="J2501" s="24"/>
    </row>
    <row r="2502" spans="9:10" s="2" customFormat="1" ht="13.5" x14ac:dyDescent="0.25">
      <c r="I2502" s="3"/>
      <c r="J2502" s="24"/>
    </row>
    <row r="2503" spans="9:10" s="2" customFormat="1" ht="13.5" x14ac:dyDescent="0.25">
      <c r="I2503" s="3"/>
      <c r="J2503" s="24"/>
    </row>
    <row r="2504" spans="9:10" s="2" customFormat="1" ht="13.5" x14ac:dyDescent="0.25">
      <c r="I2504" s="3"/>
      <c r="J2504" s="24"/>
    </row>
    <row r="2505" spans="9:10" s="2" customFormat="1" ht="13.5" x14ac:dyDescent="0.25">
      <c r="I2505" s="3"/>
      <c r="J2505" s="24"/>
    </row>
    <row r="2506" spans="9:10" s="2" customFormat="1" ht="13.5" x14ac:dyDescent="0.25">
      <c r="I2506" s="3"/>
      <c r="J2506" s="24"/>
    </row>
    <row r="2507" spans="9:10" s="2" customFormat="1" ht="13.5" x14ac:dyDescent="0.25">
      <c r="I2507" s="3"/>
      <c r="J2507" s="24"/>
    </row>
    <row r="2508" spans="9:10" s="2" customFormat="1" ht="13.5" x14ac:dyDescent="0.25">
      <c r="I2508" s="3"/>
      <c r="J2508" s="24"/>
    </row>
    <row r="2509" spans="9:10" s="2" customFormat="1" ht="13.5" x14ac:dyDescent="0.25">
      <c r="I2509" s="3"/>
      <c r="J2509" s="24"/>
    </row>
    <row r="2510" spans="9:10" s="2" customFormat="1" ht="13.5" x14ac:dyDescent="0.25">
      <c r="I2510" s="3"/>
      <c r="J2510" s="24"/>
    </row>
    <row r="2511" spans="9:10" s="2" customFormat="1" ht="13.5" x14ac:dyDescent="0.25">
      <c r="I2511" s="3"/>
      <c r="J2511" s="24"/>
    </row>
    <row r="2512" spans="9:10" s="2" customFormat="1" ht="13.5" x14ac:dyDescent="0.25">
      <c r="I2512" s="3"/>
      <c r="J2512" s="24"/>
    </row>
    <row r="2513" spans="9:10" s="2" customFormat="1" ht="13.5" x14ac:dyDescent="0.25">
      <c r="I2513" s="3"/>
      <c r="J2513" s="24"/>
    </row>
    <row r="2514" spans="9:10" s="2" customFormat="1" ht="13.5" x14ac:dyDescent="0.25">
      <c r="I2514" s="3"/>
      <c r="J2514" s="24"/>
    </row>
    <row r="2515" spans="9:10" s="2" customFormat="1" ht="13.5" x14ac:dyDescent="0.25">
      <c r="I2515" s="3"/>
      <c r="J2515" s="24"/>
    </row>
    <row r="2516" spans="9:10" s="2" customFormat="1" ht="13.5" x14ac:dyDescent="0.25">
      <c r="I2516" s="3"/>
      <c r="J2516" s="24"/>
    </row>
    <row r="2517" spans="9:10" s="2" customFormat="1" ht="13.5" x14ac:dyDescent="0.25">
      <c r="I2517" s="3"/>
      <c r="J2517" s="24"/>
    </row>
    <row r="2518" spans="9:10" s="2" customFormat="1" ht="13.5" x14ac:dyDescent="0.25">
      <c r="I2518" s="3"/>
      <c r="J2518" s="24"/>
    </row>
    <row r="2519" spans="9:10" s="2" customFormat="1" ht="13.5" x14ac:dyDescent="0.25">
      <c r="I2519" s="3"/>
      <c r="J2519" s="24"/>
    </row>
    <row r="2520" spans="9:10" s="2" customFormat="1" ht="13.5" x14ac:dyDescent="0.25">
      <c r="I2520" s="3"/>
      <c r="J2520" s="24"/>
    </row>
    <row r="2521" spans="9:10" s="2" customFormat="1" ht="13.5" x14ac:dyDescent="0.25">
      <c r="I2521" s="3"/>
      <c r="J2521" s="24"/>
    </row>
    <row r="2522" spans="9:10" s="2" customFormat="1" ht="13.5" x14ac:dyDescent="0.25">
      <c r="I2522" s="3"/>
      <c r="J2522" s="24"/>
    </row>
    <row r="2523" spans="9:10" s="2" customFormat="1" ht="13.5" x14ac:dyDescent="0.25">
      <c r="I2523" s="3"/>
      <c r="J2523" s="24"/>
    </row>
    <row r="2524" spans="9:10" s="2" customFormat="1" ht="13.5" x14ac:dyDescent="0.25">
      <c r="I2524" s="3"/>
      <c r="J2524" s="24"/>
    </row>
    <row r="2525" spans="9:10" s="2" customFormat="1" ht="13.5" x14ac:dyDescent="0.25">
      <c r="I2525" s="3"/>
      <c r="J2525" s="24"/>
    </row>
    <row r="2526" spans="9:10" s="2" customFormat="1" ht="13.5" x14ac:dyDescent="0.25">
      <c r="I2526" s="3"/>
      <c r="J2526" s="24"/>
    </row>
    <row r="2527" spans="9:10" s="2" customFormat="1" ht="13.5" x14ac:dyDescent="0.25">
      <c r="I2527" s="3"/>
      <c r="J2527" s="24"/>
    </row>
    <row r="2528" spans="9:10" s="2" customFormat="1" ht="13.5" x14ac:dyDescent="0.25">
      <c r="I2528" s="3"/>
      <c r="J2528" s="24"/>
    </row>
    <row r="2529" spans="9:10" s="2" customFormat="1" ht="13.5" x14ac:dyDescent="0.25">
      <c r="I2529" s="3"/>
      <c r="J2529" s="24"/>
    </row>
    <row r="2530" spans="9:10" s="2" customFormat="1" ht="13.5" x14ac:dyDescent="0.25">
      <c r="I2530" s="3"/>
      <c r="J2530" s="24"/>
    </row>
    <row r="2531" spans="9:10" s="2" customFormat="1" ht="13.5" x14ac:dyDescent="0.25">
      <c r="I2531" s="3"/>
      <c r="J2531" s="24"/>
    </row>
    <row r="2532" spans="9:10" s="2" customFormat="1" ht="13.5" x14ac:dyDescent="0.25">
      <c r="I2532" s="3"/>
      <c r="J2532" s="24"/>
    </row>
    <row r="2533" spans="9:10" s="2" customFormat="1" ht="13.5" x14ac:dyDescent="0.25">
      <c r="I2533" s="3"/>
      <c r="J2533" s="24"/>
    </row>
    <row r="2534" spans="9:10" s="2" customFormat="1" ht="13.5" x14ac:dyDescent="0.25">
      <c r="I2534" s="3"/>
      <c r="J2534" s="24"/>
    </row>
    <row r="2535" spans="9:10" s="2" customFormat="1" ht="13.5" x14ac:dyDescent="0.25">
      <c r="I2535" s="3"/>
      <c r="J2535" s="24"/>
    </row>
    <row r="2536" spans="9:10" s="2" customFormat="1" ht="13.5" x14ac:dyDescent="0.25">
      <c r="I2536" s="3"/>
      <c r="J2536" s="24"/>
    </row>
    <row r="2537" spans="9:10" s="2" customFormat="1" ht="13.5" x14ac:dyDescent="0.25">
      <c r="I2537" s="3"/>
      <c r="J2537" s="24"/>
    </row>
    <row r="2538" spans="9:10" s="2" customFormat="1" ht="13.5" x14ac:dyDescent="0.25">
      <c r="I2538" s="3"/>
      <c r="J2538" s="24"/>
    </row>
    <row r="2539" spans="9:10" s="2" customFormat="1" ht="13.5" x14ac:dyDescent="0.25">
      <c r="I2539" s="3"/>
      <c r="J2539" s="24"/>
    </row>
    <row r="2540" spans="9:10" s="2" customFormat="1" ht="13.5" x14ac:dyDescent="0.25">
      <c r="I2540" s="3"/>
      <c r="J2540" s="24"/>
    </row>
    <row r="2541" spans="9:10" s="2" customFormat="1" ht="13.5" x14ac:dyDescent="0.25">
      <c r="I2541" s="3"/>
      <c r="J2541" s="24"/>
    </row>
    <row r="2542" spans="9:10" s="2" customFormat="1" ht="13.5" x14ac:dyDescent="0.25">
      <c r="I2542" s="3"/>
      <c r="J2542" s="24"/>
    </row>
    <row r="2543" spans="9:10" s="2" customFormat="1" ht="13.5" x14ac:dyDescent="0.25">
      <c r="I2543" s="3"/>
      <c r="J2543" s="24"/>
    </row>
    <row r="2544" spans="9:10" s="2" customFormat="1" ht="13.5" x14ac:dyDescent="0.25">
      <c r="I2544" s="3"/>
      <c r="J2544" s="24"/>
    </row>
    <row r="2545" spans="9:10" s="2" customFormat="1" ht="13.5" x14ac:dyDescent="0.25">
      <c r="I2545" s="3"/>
      <c r="J2545" s="24"/>
    </row>
    <row r="2546" spans="9:10" s="2" customFormat="1" ht="13.5" x14ac:dyDescent="0.25">
      <c r="I2546" s="3"/>
      <c r="J2546" s="24"/>
    </row>
    <row r="2547" spans="9:10" s="2" customFormat="1" ht="13.5" x14ac:dyDescent="0.25">
      <c r="I2547" s="3"/>
      <c r="J2547" s="24"/>
    </row>
    <row r="2548" spans="9:10" s="2" customFormat="1" ht="13.5" x14ac:dyDescent="0.25">
      <c r="I2548" s="3"/>
      <c r="J2548" s="24"/>
    </row>
    <row r="2549" spans="9:10" s="2" customFormat="1" ht="13.5" x14ac:dyDescent="0.25">
      <c r="I2549" s="3"/>
      <c r="J2549" s="24"/>
    </row>
    <row r="2550" spans="9:10" s="2" customFormat="1" ht="13.5" x14ac:dyDescent="0.25">
      <c r="I2550" s="3"/>
      <c r="J2550" s="24"/>
    </row>
    <row r="2551" spans="9:10" s="2" customFormat="1" ht="13.5" x14ac:dyDescent="0.25">
      <c r="I2551" s="3"/>
      <c r="J2551" s="24"/>
    </row>
    <row r="2552" spans="9:10" s="2" customFormat="1" ht="13.5" x14ac:dyDescent="0.25">
      <c r="I2552" s="3"/>
      <c r="J2552" s="24"/>
    </row>
    <row r="2553" spans="9:10" s="2" customFormat="1" ht="13.5" x14ac:dyDescent="0.25">
      <c r="I2553" s="3"/>
      <c r="J2553" s="24"/>
    </row>
    <row r="2554" spans="9:10" s="2" customFormat="1" ht="13.5" x14ac:dyDescent="0.25">
      <c r="I2554" s="3"/>
      <c r="J2554" s="24"/>
    </row>
    <row r="2555" spans="9:10" s="2" customFormat="1" ht="13.5" x14ac:dyDescent="0.25">
      <c r="I2555" s="3"/>
      <c r="J2555" s="24"/>
    </row>
    <row r="2556" spans="9:10" s="2" customFormat="1" ht="13.5" x14ac:dyDescent="0.25">
      <c r="I2556" s="3"/>
      <c r="J2556" s="24"/>
    </row>
    <row r="2557" spans="9:10" s="2" customFormat="1" ht="13.5" x14ac:dyDescent="0.25">
      <c r="I2557" s="3"/>
      <c r="J2557" s="24"/>
    </row>
    <row r="2558" spans="9:10" s="2" customFormat="1" ht="13.5" x14ac:dyDescent="0.25">
      <c r="I2558" s="3"/>
      <c r="J2558" s="24"/>
    </row>
    <row r="2559" spans="9:10" s="2" customFormat="1" ht="13.5" x14ac:dyDescent="0.25">
      <c r="I2559" s="3"/>
      <c r="J2559" s="24"/>
    </row>
    <row r="2560" spans="9:10" s="2" customFormat="1" ht="13.5" x14ac:dyDescent="0.25">
      <c r="I2560" s="3"/>
      <c r="J2560" s="24"/>
    </row>
    <row r="2561" spans="9:10" s="2" customFormat="1" ht="13.5" x14ac:dyDescent="0.25">
      <c r="I2561" s="3"/>
      <c r="J2561" s="24"/>
    </row>
    <row r="2562" spans="9:10" s="2" customFormat="1" ht="13.5" x14ac:dyDescent="0.25">
      <c r="I2562" s="3"/>
      <c r="J2562" s="24"/>
    </row>
    <row r="2563" spans="9:10" s="2" customFormat="1" ht="13.5" x14ac:dyDescent="0.25">
      <c r="I2563" s="3"/>
      <c r="J2563" s="24"/>
    </row>
    <row r="2564" spans="9:10" s="2" customFormat="1" ht="13.5" x14ac:dyDescent="0.25">
      <c r="I2564" s="3"/>
      <c r="J2564" s="24"/>
    </row>
    <row r="2565" spans="9:10" s="2" customFormat="1" ht="13.5" x14ac:dyDescent="0.25">
      <c r="I2565" s="3"/>
      <c r="J2565" s="24"/>
    </row>
    <row r="2566" spans="9:10" s="2" customFormat="1" ht="13.5" x14ac:dyDescent="0.25">
      <c r="I2566" s="3"/>
      <c r="J2566" s="24"/>
    </row>
    <row r="2567" spans="9:10" s="2" customFormat="1" ht="13.5" x14ac:dyDescent="0.25">
      <c r="I2567" s="3"/>
      <c r="J2567" s="24"/>
    </row>
    <row r="2568" spans="9:10" s="2" customFormat="1" ht="13.5" x14ac:dyDescent="0.25">
      <c r="I2568" s="3"/>
      <c r="J2568" s="24"/>
    </row>
    <row r="2569" spans="9:10" s="2" customFormat="1" ht="13.5" x14ac:dyDescent="0.25">
      <c r="I2569" s="3"/>
      <c r="J2569" s="24"/>
    </row>
    <row r="2570" spans="9:10" s="2" customFormat="1" ht="13.5" x14ac:dyDescent="0.25">
      <c r="I2570" s="3"/>
      <c r="J2570" s="24"/>
    </row>
    <row r="2571" spans="9:10" s="2" customFormat="1" ht="13.5" x14ac:dyDescent="0.25">
      <c r="I2571" s="3"/>
      <c r="J2571" s="24"/>
    </row>
    <row r="2572" spans="9:10" s="2" customFormat="1" ht="13.5" x14ac:dyDescent="0.25">
      <c r="I2572" s="3"/>
      <c r="J2572" s="24"/>
    </row>
    <row r="2573" spans="9:10" s="2" customFormat="1" ht="13.5" x14ac:dyDescent="0.25">
      <c r="I2573" s="3"/>
      <c r="J2573" s="24"/>
    </row>
    <row r="2574" spans="9:10" s="2" customFormat="1" ht="13.5" x14ac:dyDescent="0.25">
      <c r="I2574" s="3"/>
      <c r="J2574" s="24"/>
    </row>
    <row r="2575" spans="9:10" s="2" customFormat="1" ht="13.5" x14ac:dyDescent="0.25">
      <c r="I2575" s="3"/>
      <c r="J2575" s="24"/>
    </row>
    <row r="2576" spans="9:10" s="2" customFormat="1" ht="13.5" x14ac:dyDescent="0.25">
      <c r="I2576" s="3"/>
      <c r="J2576" s="24"/>
    </row>
    <row r="2577" spans="9:10" s="2" customFormat="1" ht="13.5" x14ac:dyDescent="0.25">
      <c r="I2577" s="3"/>
      <c r="J2577" s="24"/>
    </row>
    <row r="2578" spans="9:10" s="2" customFormat="1" ht="13.5" x14ac:dyDescent="0.25">
      <c r="I2578" s="3"/>
      <c r="J2578" s="24"/>
    </row>
    <row r="2579" spans="9:10" s="2" customFormat="1" ht="13.5" x14ac:dyDescent="0.25">
      <c r="I2579" s="3"/>
      <c r="J2579" s="24"/>
    </row>
    <row r="2580" spans="9:10" s="2" customFormat="1" ht="13.5" x14ac:dyDescent="0.25">
      <c r="I2580" s="3"/>
      <c r="J2580" s="24"/>
    </row>
    <row r="2581" spans="9:10" s="2" customFormat="1" ht="13.5" x14ac:dyDescent="0.25">
      <c r="I2581" s="3"/>
      <c r="J2581" s="24"/>
    </row>
    <row r="2582" spans="9:10" s="2" customFormat="1" ht="13.5" x14ac:dyDescent="0.25">
      <c r="I2582" s="3"/>
      <c r="J2582" s="24"/>
    </row>
    <row r="2583" spans="9:10" s="2" customFormat="1" ht="13.5" x14ac:dyDescent="0.25">
      <c r="I2583" s="3"/>
      <c r="J2583" s="24"/>
    </row>
    <row r="2584" spans="9:10" s="2" customFormat="1" ht="13.5" x14ac:dyDescent="0.25">
      <c r="I2584" s="3"/>
      <c r="J2584" s="24"/>
    </row>
    <row r="2585" spans="9:10" s="2" customFormat="1" ht="13.5" x14ac:dyDescent="0.25">
      <c r="I2585" s="3"/>
      <c r="J2585" s="24"/>
    </row>
    <row r="2586" spans="9:10" s="2" customFormat="1" ht="13.5" x14ac:dyDescent="0.25">
      <c r="I2586" s="3"/>
      <c r="J2586" s="24"/>
    </row>
    <row r="2587" spans="9:10" s="2" customFormat="1" ht="13.5" x14ac:dyDescent="0.25">
      <c r="I2587" s="3"/>
      <c r="J2587" s="24"/>
    </row>
    <row r="2588" spans="9:10" s="2" customFormat="1" ht="13.5" x14ac:dyDescent="0.25">
      <c r="I2588" s="3"/>
      <c r="J2588" s="24"/>
    </row>
    <row r="2589" spans="9:10" s="2" customFormat="1" ht="13.5" x14ac:dyDescent="0.25">
      <c r="I2589" s="3"/>
      <c r="J2589" s="24"/>
    </row>
    <row r="2590" spans="9:10" s="2" customFormat="1" ht="13.5" x14ac:dyDescent="0.25">
      <c r="I2590" s="3"/>
      <c r="J2590" s="24"/>
    </row>
    <row r="2591" spans="9:10" s="2" customFormat="1" ht="13.5" x14ac:dyDescent="0.25">
      <c r="I2591" s="3"/>
      <c r="J2591" s="24"/>
    </row>
    <row r="2592" spans="9:10" s="2" customFormat="1" ht="13.5" x14ac:dyDescent="0.25">
      <c r="I2592" s="3"/>
      <c r="J2592" s="24"/>
    </row>
    <row r="2593" spans="9:10" s="2" customFormat="1" ht="13.5" x14ac:dyDescent="0.25">
      <c r="I2593" s="3"/>
      <c r="J2593" s="24"/>
    </row>
    <row r="2594" spans="9:10" s="2" customFormat="1" ht="13.5" x14ac:dyDescent="0.25">
      <c r="I2594" s="3"/>
      <c r="J2594" s="24"/>
    </row>
    <row r="2595" spans="9:10" s="2" customFormat="1" ht="13.5" x14ac:dyDescent="0.25">
      <c r="I2595" s="3"/>
      <c r="J2595" s="24"/>
    </row>
    <row r="2596" spans="9:10" s="2" customFormat="1" ht="13.5" x14ac:dyDescent="0.25">
      <c r="I2596" s="3"/>
      <c r="J2596" s="24"/>
    </row>
    <row r="2597" spans="9:10" s="2" customFormat="1" ht="13.5" x14ac:dyDescent="0.25">
      <c r="I2597" s="3"/>
      <c r="J2597" s="24"/>
    </row>
    <row r="2598" spans="9:10" s="2" customFormat="1" ht="13.5" x14ac:dyDescent="0.25">
      <c r="I2598" s="3"/>
      <c r="J2598" s="24"/>
    </row>
    <row r="2599" spans="9:10" s="2" customFormat="1" ht="13.5" x14ac:dyDescent="0.25">
      <c r="I2599" s="3"/>
      <c r="J2599" s="24"/>
    </row>
    <row r="2600" spans="9:10" s="2" customFormat="1" ht="13.5" x14ac:dyDescent="0.25">
      <c r="I2600" s="3"/>
      <c r="J2600" s="24"/>
    </row>
    <row r="2601" spans="9:10" s="2" customFormat="1" ht="13.5" x14ac:dyDescent="0.25">
      <c r="I2601" s="3"/>
      <c r="J2601" s="24"/>
    </row>
    <row r="2602" spans="9:10" s="2" customFormat="1" ht="13.5" x14ac:dyDescent="0.25">
      <c r="I2602" s="3"/>
      <c r="J2602" s="24"/>
    </row>
    <row r="2603" spans="9:10" s="2" customFormat="1" ht="13.5" x14ac:dyDescent="0.25">
      <c r="I2603" s="3"/>
      <c r="J2603" s="24"/>
    </row>
    <row r="2604" spans="9:10" s="2" customFormat="1" ht="13.5" x14ac:dyDescent="0.25">
      <c r="I2604" s="3"/>
      <c r="J2604" s="24"/>
    </row>
    <row r="2605" spans="9:10" s="2" customFormat="1" ht="13.5" x14ac:dyDescent="0.25">
      <c r="I2605" s="3"/>
      <c r="J2605" s="24"/>
    </row>
    <row r="2606" spans="9:10" s="2" customFormat="1" ht="13.5" x14ac:dyDescent="0.25">
      <c r="I2606" s="3"/>
      <c r="J2606" s="24"/>
    </row>
    <row r="2607" spans="9:10" s="2" customFormat="1" ht="13.5" x14ac:dyDescent="0.25">
      <c r="I2607" s="3"/>
      <c r="J2607" s="24"/>
    </row>
    <row r="2608" spans="9:10" s="2" customFormat="1" ht="13.5" x14ac:dyDescent="0.25">
      <c r="I2608" s="3"/>
      <c r="J2608" s="24"/>
    </row>
    <row r="2609" spans="9:10" s="2" customFormat="1" ht="13.5" x14ac:dyDescent="0.25">
      <c r="I2609" s="3"/>
      <c r="J2609" s="24"/>
    </row>
    <row r="2610" spans="9:10" s="2" customFormat="1" ht="13.5" x14ac:dyDescent="0.25">
      <c r="I2610" s="3"/>
      <c r="J2610" s="24"/>
    </row>
    <row r="2611" spans="9:10" s="2" customFormat="1" ht="13.5" x14ac:dyDescent="0.25">
      <c r="I2611" s="3"/>
      <c r="J2611" s="24"/>
    </row>
    <row r="2612" spans="9:10" s="2" customFormat="1" ht="13.5" x14ac:dyDescent="0.25">
      <c r="I2612" s="3"/>
      <c r="J2612" s="24"/>
    </row>
    <row r="2613" spans="9:10" s="2" customFormat="1" ht="13.5" x14ac:dyDescent="0.25">
      <c r="I2613" s="3"/>
      <c r="J2613" s="24"/>
    </row>
    <row r="2614" spans="9:10" s="2" customFormat="1" ht="13.5" x14ac:dyDescent="0.25">
      <c r="I2614" s="3"/>
      <c r="J2614" s="24"/>
    </row>
    <row r="2615" spans="9:10" s="2" customFormat="1" ht="13.5" x14ac:dyDescent="0.25">
      <c r="I2615" s="3"/>
      <c r="J2615" s="24"/>
    </row>
    <row r="2616" spans="9:10" s="2" customFormat="1" ht="13.5" x14ac:dyDescent="0.25">
      <c r="I2616" s="3"/>
      <c r="J2616" s="24"/>
    </row>
    <row r="2617" spans="9:10" s="2" customFormat="1" ht="13.5" x14ac:dyDescent="0.25">
      <c r="I2617" s="3"/>
      <c r="J2617" s="24"/>
    </row>
    <row r="2618" spans="9:10" s="2" customFormat="1" ht="13.5" x14ac:dyDescent="0.25">
      <c r="I2618" s="3"/>
      <c r="J2618" s="24"/>
    </row>
    <row r="2619" spans="9:10" s="2" customFormat="1" ht="13.5" x14ac:dyDescent="0.25">
      <c r="I2619" s="3"/>
      <c r="J2619" s="24"/>
    </row>
    <row r="2620" spans="9:10" s="2" customFormat="1" ht="13.5" x14ac:dyDescent="0.25">
      <c r="I2620" s="3"/>
      <c r="J2620" s="24"/>
    </row>
    <row r="2621" spans="9:10" s="2" customFormat="1" ht="13.5" x14ac:dyDescent="0.25">
      <c r="I2621" s="3"/>
      <c r="J2621" s="24"/>
    </row>
    <row r="2622" spans="9:10" s="2" customFormat="1" ht="13.5" x14ac:dyDescent="0.25">
      <c r="I2622" s="3"/>
      <c r="J2622" s="24"/>
    </row>
    <row r="2623" spans="9:10" s="2" customFormat="1" ht="13.5" x14ac:dyDescent="0.25">
      <c r="I2623" s="3"/>
      <c r="J2623" s="24"/>
    </row>
    <row r="2624" spans="9:10" s="2" customFormat="1" ht="13.5" x14ac:dyDescent="0.25">
      <c r="I2624" s="3"/>
      <c r="J2624" s="24"/>
    </row>
    <row r="2625" spans="9:10" s="2" customFormat="1" ht="13.5" x14ac:dyDescent="0.25">
      <c r="I2625" s="3"/>
      <c r="J2625" s="24"/>
    </row>
    <row r="2626" spans="9:10" s="2" customFormat="1" ht="13.5" x14ac:dyDescent="0.25">
      <c r="I2626" s="3"/>
      <c r="J2626" s="24"/>
    </row>
    <row r="2627" spans="9:10" s="2" customFormat="1" ht="13.5" x14ac:dyDescent="0.25">
      <c r="I2627" s="3"/>
      <c r="J2627" s="24"/>
    </row>
    <row r="2628" spans="9:10" s="2" customFormat="1" ht="13.5" x14ac:dyDescent="0.25">
      <c r="I2628" s="3"/>
      <c r="J2628" s="24"/>
    </row>
    <row r="2629" spans="9:10" s="2" customFormat="1" ht="13.5" x14ac:dyDescent="0.25">
      <c r="I2629" s="3"/>
      <c r="J2629" s="24"/>
    </row>
    <row r="2630" spans="9:10" s="2" customFormat="1" ht="13.5" x14ac:dyDescent="0.25">
      <c r="I2630" s="3"/>
      <c r="J2630" s="24"/>
    </row>
    <row r="2631" spans="9:10" s="2" customFormat="1" ht="13.5" x14ac:dyDescent="0.25">
      <c r="I2631" s="3"/>
      <c r="J2631" s="24"/>
    </row>
    <row r="2632" spans="9:10" s="2" customFormat="1" ht="13.5" x14ac:dyDescent="0.25">
      <c r="I2632" s="3"/>
      <c r="J2632" s="24"/>
    </row>
    <row r="2633" spans="9:10" s="2" customFormat="1" ht="13.5" x14ac:dyDescent="0.25">
      <c r="I2633" s="3"/>
      <c r="J2633" s="24"/>
    </row>
    <row r="2634" spans="9:10" s="2" customFormat="1" ht="13.5" x14ac:dyDescent="0.25">
      <c r="I2634" s="3"/>
      <c r="J2634" s="24"/>
    </row>
    <row r="2635" spans="9:10" s="2" customFormat="1" ht="13.5" x14ac:dyDescent="0.25">
      <c r="I2635" s="3"/>
      <c r="J2635" s="24"/>
    </row>
    <row r="2636" spans="9:10" s="2" customFormat="1" ht="13.5" x14ac:dyDescent="0.25">
      <c r="I2636" s="3"/>
      <c r="J2636" s="24"/>
    </row>
    <row r="2637" spans="9:10" s="2" customFormat="1" ht="13.5" x14ac:dyDescent="0.25">
      <c r="I2637" s="3"/>
      <c r="J2637" s="24"/>
    </row>
    <row r="2638" spans="9:10" s="2" customFormat="1" ht="13.5" x14ac:dyDescent="0.25">
      <c r="I2638" s="3"/>
      <c r="J2638" s="24"/>
    </row>
    <row r="2639" spans="9:10" s="2" customFormat="1" ht="13.5" x14ac:dyDescent="0.25">
      <c r="I2639" s="3"/>
      <c r="J2639" s="24"/>
    </row>
    <row r="2640" spans="9:10" s="2" customFormat="1" ht="13.5" x14ac:dyDescent="0.25">
      <c r="I2640" s="3"/>
      <c r="J2640" s="24"/>
    </row>
    <row r="2641" spans="9:10" s="2" customFormat="1" ht="13.5" x14ac:dyDescent="0.25">
      <c r="I2641" s="3"/>
      <c r="J2641" s="24"/>
    </row>
    <row r="2642" spans="9:10" s="2" customFormat="1" ht="13.5" x14ac:dyDescent="0.25">
      <c r="I2642" s="3"/>
      <c r="J2642" s="24"/>
    </row>
    <row r="2643" spans="9:10" s="2" customFormat="1" ht="13.5" x14ac:dyDescent="0.25">
      <c r="I2643" s="3"/>
      <c r="J2643" s="24"/>
    </row>
    <row r="2644" spans="9:10" s="2" customFormat="1" ht="13.5" x14ac:dyDescent="0.25">
      <c r="I2644" s="3"/>
      <c r="J2644" s="24"/>
    </row>
    <row r="2645" spans="9:10" s="2" customFormat="1" ht="13.5" x14ac:dyDescent="0.25">
      <c r="I2645" s="3"/>
      <c r="J2645" s="24"/>
    </row>
    <row r="2646" spans="9:10" s="2" customFormat="1" ht="13.5" x14ac:dyDescent="0.25">
      <c r="I2646" s="3"/>
      <c r="J2646" s="24"/>
    </row>
    <row r="2647" spans="9:10" s="2" customFormat="1" ht="13.5" x14ac:dyDescent="0.25">
      <c r="I2647" s="3"/>
      <c r="J2647" s="24"/>
    </row>
    <row r="2648" spans="9:10" s="2" customFormat="1" ht="13.5" x14ac:dyDescent="0.25">
      <c r="I2648" s="3"/>
      <c r="J2648" s="24"/>
    </row>
    <row r="2649" spans="9:10" s="2" customFormat="1" ht="13.5" x14ac:dyDescent="0.25">
      <c r="I2649" s="3"/>
      <c r="J2649" s="24"/>
    </row>
    <row r="2650" spans="9:10" s="2" customFormat="1" ht="13.5" x14ac:dyDescent="0.25">
      <c r="I2650" s="3"/>
      <c r="J2650" s="24"/>
    </row>
    <row r="2651" spans="9:10" s="2" customFormat="1" ht="13.5" x14ac:dyDescent="0.25">
      <c r="I2651" s="3"/>
      <c r="J2651" s="24"/>
    </row>
    <row r="2652" spans="9:10" s="2" customFormat="1" ht="13.5" x14ac:dyDescent="0.25">
      <c r="I2652" s="3"/>
      <c r="J2652" s="24"/>
    </row>
    <row r="2653" spans="9:10" s="2" customFormat="1" ht="13.5" x14ac:dyDescent="0.25">
      <c r="I2653" s="3"/>
      <c r="J2653" s="24"/>
    </row>
    <row r="2654" spans="9:10" s="2" customFormat="1" ht="13.5" x14ac:dyDescent="0.25">
      <c r="I2654" s="3"/>
      <c r="J2654" s="24"/>
    </row>
    <row r="2655" spans="9:10" s="2" customFormat="1" ht="13.5" x14ac:dyDescent="0.25">
      <c r="I2655" s="3"/>
      <c r="J2655" s="24"/>
    </row>
    <row r="2656" spans="9:10" s="2" customFormat="1" ht="13.5" x14ac:dyDescent="0.25">
      <c r="I2656" s="3"/>
      <c r="J2656" s="24"/>
    </row>
    <row r="2657" spans="9:10" s="2" customFormat="1" ht="13.5" x14ac:dyDescent="0.25">
      <c r="I2657" s="3"/>
      <c r="J2657" s="24"/>
    </row>
    <row r="2658" spans="9:10" s="2" customFormat="1" ht="13.5" x14ac:dyDescent="0.25">
      <c r="I2658" s="3"/>
      <c r="J2658" s="24"/>
    </row>
    <row r="2659" spans="9:10" s="2" customFormat="1" ht="13.5" x14ac:dyDescent="0.25">
      <c r="I2659" s="3"/>
      <c r="J2659" s="24"/>
    </row>
    <row r="2660" spans="9:10" s="2" customFormat="1" ht="13.5" x14ac:dyDescent="0.25">
      <c r="I2660" s="3"/>
      <c r="J2660" s="24"/>
    </row>
    <row r="2661" spans="9:10" s="2" customFormat="1" ht="13.5" x14ac:dyDescent="0.25">
      <c r="I2661" s="3"/>
      <c r="J2661" s="24"/>
    </row>
    <row r="2662" spans="9:10" s="2" customFormat="1" ht="13.5" x14ac:dyDescent="0.25">
      <c r="I2662" s="3"/>
      <c r="J2662" s="24"/>
    </row>
    <row r="2663" spans="9:10" s="2" customFormat="1" ht="13.5" x14ac:dyDescent="0.25">
      <c r="I2663" s="3"/>
      <c r="J2663" s="24"/>
    </row>
    <row r="2664" spans="9:10" s="2" customFormat="1" ht="13.5" x14ac:dyDescent="0.25">
      <c r="I2664" s="3"/>
      <c r="J2664" s="24"/>
    </row>
    <row r="2665" spans="9:10" s="2" customFormat="1" ht="13.5" x14ac:dyDescent="0.25">
      <c r="I2665" s="3"/>
      <c r="J2665" s="24"/>
    </row>
    <row r="2666" spans="9:10" s="2" customFormat="1" ht="13.5" x14ac:dyDescent="0.25">
      <c r="I2666" s="3"/>
      <c r="J2666" s="24"/>
    </row>
    <row r="2667" spans="9:10" s="2" customFormat="1" ht="13.5" x14ac:dyDescent="0.25">
      <c r="I2667" s="3"/>
      <c r="J2667" s="24"/>
    </row>
    <row r="2668" spans="9:10" s="2" customFormat="1" ht="13.5" x14ac:dyDescent="0.25">
      <c r="I2668" s="3"/>
      <c r="J2668" s="24"/>
    </row>
    <row r="2669" spans="9:10" s="2" customFormat="1" ht="13.5" x14ac:dyDescent="0.25">
      <c r="I2669" s="3"/>
      <c r="J2669" s="24"/>
    </row>
    <row r="2670" spans="9:10" s="2" customFormat="1" ht="13.5" x14ac:dyDescent="0.25">
      <c r="I2670" s="3"/>
      <c r="J2670" s="24"/>
    </row>
    <row r="2671" spans="9:10" s="2" customFormat="1" ht="13.5" x14ac:dyDescent="0.25">
      <c r="I2671" s="3"/>
      <c r="J2671" s="24"/>
    </row>
    <row r="2672" spans="9:10" s="2" customFormat="1" ht="13.5" x14ac:dyDescent="0.25">
      <c r="I2672" s="3"/>
      <c r="J2672" s="24"/>
    </row>
    <row r="2673" spans="9:10" s="2" customFormat="1" ht="13.5" x14ac:dyDescent="0.25">
      <c r="I2673" s="3"/>
      <c r="J2673" s="24"/>
    </row>
    <row r="2674" spans="9:10" s="2" customFormat="1" ht="13.5" x14ac:dyDescent="0.25">
      <c r="I2674" s="3"/>
      <c r="J2674" s="24"/>
    </row>
    <row r="2675" spans="9:10" s="2" customFormat="1" ht="13.5" x14ac:dyDescent="0.25">
      <c r="I2675" s="3"/>
      <c r="J2675" s="24"/>
    </row>
    <row r="2676" spans="9:10" s="2" customFormat="1" ht="13.5" x14ac:dyDescent="0.25">
      <c r="I2676" s="3"/>
      <c r="J2676" s="24"/>
    </row>
    <row r="2677" spans="9:10" s="2" customFormat="1" ht="13.5" x14ac:dyDescent="0.25">
      <c r="I2677" s="3"/>
      <c r="J2677" s="24"/>
    </row>
    <row r="2678" spans="9:10" s="2" customFormat="1" ht="13.5" x14ac:dyDescent="0.25">
      <c r="I2678" s="3"/>
      <c r="J2678" s="24"/>
    </row>
    <row r="2679" spans="9:10" s="2" customFormat="1" ht="13.5" x14ac:dyDescent="0.25">
      <c r="I2679" s="3"/>
      <c r="J2679" s="24"/>
    </row>
    <row r="2680" spans="9:10" s="2" customFormat="1" ht="13.5" x14ac:dyDescent="0.25">
      <c r="I2680" s="3"/>
      <c r="J2680" s="24"/>
    </row>
    <row r="2681" spans="9:10" s="2" customFormat="1" ht="13.5" x14ac:dyDescent="0.25">
      <c r="I2681" s="3"/>
      <c r="J2681" s="24"/>
    </row>
    <row r="2682" spans="9:10" s="2" customFormat="1" ht="13.5" x14ac:dyDescent="0.25">
      <c r="I2682" s="3"/>
      <c r="J2682" s="24"/>
    </row>
    <row r="2683" spans="9:10" s="2" customFormat="1" ht="13.5" x14ac:dyDescent="0.25">
      <c r="I2683" s="3"/>
      <c r="J2683" s="24"/>
    </row>
    <row r="2684" spans="9:10" s="2" customFormat="1" ht="13.5" x14ac:dyDescent="0.25">
      <c r="I2684" s="3"/>
      <c r="J2684" s="24"/>
    </row>
    <row r="2685" spans="9:10" s="2" customFormat="1" ht="13.5" x14ac:dyDescent="0.25">
      <c r="I2685" s="3"/>
      <c r="J2685" s="24"/>
    </row>
    <row r="2686" spans="9:10" s="2" customFormat="1" ht="13.5" x14ac:dyDescent="0.25">
      <c r="I2686" s="3"/>
      <c r="J2686" s="24"/>
    </row>
    <row r="2687" spans="9:10" s="2" customFormat="1" ht="13.5" x14ac:dyDescent="0.25">
      <c r="I2687" s="3"/>
      <c r="J2687" s="24"/>
    </row>
    <row r="2688" spans="9:10" s="2" customFormat="1" ht="13.5" x14ac:dyDescent="0.25">
      <c r="I2688" s="3"/>
      <c r="J2688" s="24"/>
    </row>
    <row r="2689" spans="9:10" s="2" customFormat="1" ht="13.5" x14ac:dyDescent="0.25">
      <c r="I2689" s="3"/>
      <c r="J2689" s="24"/>
    </row>
    <row r="2690" spans="9:10" s="2" customFormat="1" ht="13.5" x14ac:dyDescent="0.25">
      <c r="I2690" s="3"/>
      <c r="J2690" s="24"/>
    </row>
    <row r="2691" spans="9:10" s="2" customFormat="1" ht="13.5" x14ac:dyDescent="0.25">
      <c r="I2691" s="3"/>
      <c r="J2691" s="24"/>
    </row>
    <row r="2692" spans="9:10" s="2" customFormat="1" ht="13.5" x14ac:dyDescent="0.25">
      <c r="I2692" s="3"/>
      <c r="J2692" s="24"/>
    </row>
    <row r="2693" spans="9:10" s="2" customFormat="1" ht="13.5" x14ac:dyDescent="0.25">
      <c r="I2693" s="3"/>
      <c r="J2693" s="24"/>
    </row>
    <row r="2694" spans="9:10" s="2" customFormat="1" ht="13.5" x14ac:dyDescent="0.25">
      <c r="I2694" s="3"/>
      <c r="J2694" s="24"/>
    </row>
    <row r="2695" spans="9:10" s="2" customFormat="1" ht="13.5" x14ac:dyDescent="0.25">
      <c r="I2695" s="3"/>
      <c r="J2695" s="24"/>
    </row>
    <row r="2696" spans="9:10" s="2" customFormat="1" ht="13.5" x14ac:dyDescent="0.25">
      <c r="I2696" s="3"/>
      <c r="J2696" s="24"/>
    </row>
    <row r="2697" spans="9:10" s="2" customFormat="1" ht="13.5" x14ac:dyDescent="0.25">
      <c r="I2697" s="3"/>
      <c r="J2697" s="24"/>
    </row>
    <row r="2698" spans="9:10" s="2" customFormat="1" ht="13.5" x14ac:dyDescent="0.25">
      <c r="I2698" s="3"/>
      <c r="J2698" s="24"/>
    </row>
    <row r="2699" spans="9:10" s="2" customFormat="1" ht="13.5" x14ac:dyDescent="0.25">
      <c r="I2699" s="3"/>
      <c r="J2699" s="24"/>
    </row>
    <row r="2700" spans="9:10" s="2" customFormat="1" ht="13.5" x14ac:dyDescent="0.25">
      <c r="I2700" s="3"/>
      <c r="J2700" s="24"/>
    </row>
    <row r="2701" spans="9:10" s="2" customFormat="1" ht="13.5" x14ac:dyDescent="0.25">
      <c r="I2701" s="3"/>
      <c r="J2701" s="24"/>
    </row>
    <row r="2702" spans="9:10" s="2" customFormat="1" ht="13.5" x14ac:dyDescent="0.25">
      <c r="I2702" s="3"/>
      <c r="J2702" s="24"/>
    </row>
    <row r="2703" spans="9:10" s="2" customFormat="1" ht="13.5" x14ac:dyDescent="0.25">
      <c r="I2703" s="3"/>
      <c r="J2703" s="24"/>
    </row>
    <row r="2704" spans="9:10" s="2" customFormat="1" ht="13.5" x14ac:dyDescent="0.25">
      <c r="I2704" s="3"/>
      <c r="J2704" s="24"/>
    </row>
    <row r="2705" spans="9:10" s="2" customFormat="1" ht="13.5" x14ac:dyDescent="0.25">
      <c r="I2705" s="3"/>
      <c r="J2705" s="24"/>
    </row>
    <row r="2706" spans="9:10" s="2" customFormat="1" ht="13.5" x14ac:dyDescent="0.25">
      <c r="I2706" s="3"/>
      <c r="J2706" s="24"/>
    </row>
    <row r="2707" spans="9:10" s="2" customFormat="1" ht="13.5" x14ac:dyDescent="0.25">
      <c r="I2707" s="3"/>
      <c r="J2707" s="24"/>
    </row>
    <row r="2708" spans="9:10" s="2" customFormat="1" ht="13.5" x14ac:dyDescent="0.25">
      <c r="I2708" s="3"/>
      <c r="J2708" s="24"/>
    </row>
    <row r="2709" spans="9:10" s="2" customFormat="1" ht="13.5" x14ac:dyDescent="0.25">
      <c r="I2709" s="3"/>
      <c r="J2709" s="24"/>
    </row>
    <row r="2710" spans="9:10" s="2" customFormat="1" ht="13.5" x14ac:dyDescent="0.25">
      <c r="I2710" s="3"/>
      <c r="J2710" s="24"/>
    </row>
    <row r="2711" spans="9:10" s="2" customFormat="1" ht="13.5" x14ac:dyDescent="0.25">
      <c r="I2711" s="3"/>
      <c r="J2711" s="24"/>
    </row>
    <row r="2712" spans="9:10" s="2" customFormat="1" ht="13.5" x14ac:dyDescent="0.25">
      <c r="I2712" s="3"/>
      <c r="J2712" s="24"/>
    </row>
    <row r="2713" spans="9:10" s="2" customFormat="1" ht="13.5" x14ac:dyDescent="0.25">
      <c r="I2713" s="3"/>
      <c r="J2713" s="24"/>
    </row>
    <row r="2714" spans="9:10" s="2" customFormat="1" ht="13.5" x14ac:dyDescent="0.25">
      <c r="I2714" s="3"/>
      <c r="J2714" s="24"/>
    </row>
    <row r="2715" spans="9:10" s="2" customFormat="1" ht="13.5" x14ac:dyDescent="0.25">
      <c r="I2715" s="3"/>
      <c r="J2715" s="24"/>
    </row>
    <row r="2716" spans="9:10" s="2" customFormat="1" ht="13.5" x14ac:dyDescent="0.25">
      <c r="I2716" s="3"/>
      <c r="J2716" s="24"/>
    </row>
    <row r="2717" spans="9:10" s="2" customFormat="1" ht="13.5" x14ac:dyDescent="0.25">
      <c r="I2717" s="3"/>
      <c r="J2717" s="24"/>
    </row>
    <row r="2718" spans="9:10" s="2" customFormat="1" ht="13.5" x14ac:dyDescent="0.25">
      <c r="I2718" s="3"/>
      <c r="J2718" s="24"/>
    </row>
    <row r="2719" spans="9:10" s="2" customFormat="1" ht="13.5" x14ac:dyDescent="0.25">
      <c r="I2719" s="3"/>
      <c r="J2719" s="24"/>
    </row>
    <row r="2720" spans="9:10" s="2" customFormat="1" ht="13.5" x14ac:dyDescent="0.25">
      <c r="I2720" s="3"/>
      <c r="J2720" s="24"/>
    </row>
    <row r="2721" spans="9:10" s="2" customFormat="1" ht="13.5" x14ac:dyDescent="0.25">
      <c r="I2721" s="3"/>
      <c r="J2721" s="24"/>
    </row>
    <row r="2722" spans="9:10" s="2" customFormat="1" ht="13.5" x14ac:dyDescent="0.25">
      <c r="I2722" s="3"/>
      <c r="J2722" s="24"/>
    </row>
    <row r="2723" spans="9:10" s="2" customFormat="1" ht="13.5" x14ac:dyDescent="0.25">
      <c r="I2723" s="3"/>
      <c r="J2723" s="24"/>
    </row>
    <row r="2724" spans="9:10" s="2" customFormat="1" ht="13.5" x14ac:dyDescent="0.25">
      <c r="I2724" s="3"/>
      <c r="J2724" s="24"/>
    </row>
    <row r="2725" spans="9:10" s="2" customFormat="1" ht="13.5" x14ac:dyDescent="0.25">
      <c r="I2725" s="3"/>
      <c r="J2725" s="24"/>
    </row>
    <row r="2726" spans="9:10" s="2" customFormat="1" ht="13.5" x14ac:dyDescent="0.25">
      <c r="I2726" s="3"/>
      <c r="J2726" s="24"/>
    </row>
    <row r="2727" spans="9:10" s="2" customFormat="1" ht="13.5" x14ac:dyDescent="0.25">
      <c r="I2727" s="3"/>
      <c r="J2727" s="24"/>
    </row>
    <row r="2728" spans="9:10" s="2" customFormat="1" ht="13.5" x14ac:dyDescent="0.25">
      <c r="I2728" s="3"/>
      <c r="J2728" s="24"/>
    </row>
    <row r="2729" spans="9:10" s="2" customFormat="1" ht="13.5" x14ac:dyDescent="0.25">
      <c r="I2729" s="3"/>
      <c r="J2729" s="24"/>
    </row>
    <row r="2730" spans="9:10" s="2" customFormat="1" ht="13.5" x14ac:dyDescent="0.25">
      <c r="I2730" s="3"/>
      <c r="J2730" s="24"/>
    </row>
    <row r="2731" spans="9:10" s="2" customFormat="1" ht="13.5" x14ac:dyDescent="0.25">
      <c r="I2731" s="3"/>
      <c r="J2731" s="24"/>
    </row>
    <row r="2732" spans="9:10" s="2" customFormat="1" ht="13.5" x14ac:dyDescent="0.25">
      <c r="I2732" s="3"/>
      <c r="J2732" s="24"/>
    </row>
    <row r="2733" spans="9:10" s="2" customFormat="1" ht="13.5" x14ac:dyDescent="0.25">
      <c r="I2733" s="3"/>
      <c r="J2733" s="24"/>
    </row>
    <row r="2734" spans="9:10" s="2" customFormat="1" ht="13.5" x14ac:dyDescent="0.25">
      <c r="I2734" s="3"/>
      <c r="J2734" s="24"/>
    </row>
    <row r="2735" spans="9:10" s="2" customFormat="1" ht="13.5" x14ac:dyDescent="0.25">
      <c r="I2735" s="3"/>
      <c r="J2735" s="24"/>
    </row>
    <row r="2736" spans="9:10" s="2" customFormat="1" ht="13.5" x14ac:dyDescent="0.25">
      <c r="I2736" s="3"/>
      <c r="J2736" s="24"/>
    </row>
    <row r="2737" spans="9:10" s="2" customFormat="1" ht="13.5" x14ac:dyDescent="0.25">
      <c r="I2737" s="3"/>
      <c r="J2737" s="24"/>
    </row>
    <row r="2738" spans="9:10" s="2" customFormat="1" ht="13.5" x14ac:dyDescent="0.25">
      <c r="I2738" s="3"/>
      <c r="J2738" s="24"/>
    </row>
    <row r="2739" spans="9:10" s="2" customFormat="1" ht="13.5" x14ac:dyDescent="0.25">
      <c r="I2739" s="3"/>
      <c r="J2739" s="24"/>
    </row>
    <row r="2740" spans="9:10" s="2" customFormat="1" ht="13.5" x14ac:dyDescent="0.25">
      <c r="I2740" s="3"/>
      <c r="J2740" s="24"/>
    </row>
    <row r="2741" spans="9:10" s="2" customFormat="1" ht="13.5" x14ac:dyDescent="0.25">
      <c r="I2741" s="3"/>
      <c r="J2741" s="24"/>
    </row>
    <row r="2742" spans="9:10" s="2" customFormat="1" ht="13.5" x14ac:dyDescent="0.25">
      <c r="I2742" s="3"/>
      <c r="J2742" s="24"/>
    </row>
    <row r="2743" spans="9:10" s="2" customFormat="1" ht="13.5" x14ac:dyDescent="0.25">
      <c r="I2743" s="3"/>
      <c r="J2743" s="24"/>
    </row>
    <row r="2744" spans="9:10" s="2" customFormat="1" ht="13.5" x14ac:dyDescent="0.25">
      <c r="I2744" s="3"/>
      <c r="J2744" s="24"/>
    </row>
    <row r="2745" spans="9:10" s="2" customFormat="1" ht="13.5" x14ac:dyDescent="0.25">
      <c r="I2745" s="3"/>
      <c r="J2745" s="24"/>
    </row>
    <row r="2746" spans="9:10" s="2" customFormat="1" ht="13.5" x14ac:dyDescent="0.25">
      <c r="I2746" s="3"/>
      <c r="J2746" s="24"/>
    </row>
    <row r="2747" spans="9:10" s="2" customFormat="1" ht="13.5" x14ac:dyDescent="0.25">
      <c r="I2747" s="3"/>
      <c r="J2747" s="24"/>
    </row>
    <row r="2748" spans="9:10" s="2" customFormat="1" ht="13.5" x14ac:dyDescent="0.25">
      <c r="I2748" s="3"/>
      <c r="J2748" s="24"/>
    </row>
    <row r="2749" spans="9:10" s="2" customFormat="1" ht="13.5" x14ac:dyDescent="0.25">
      <c r="I2749" s="3"/>
      <c r="J2749" s="24"/>
    </row>
    <row r="2750" spans="9:10" s="2" customFormat="1" ht="13.5" x14ac:dyDescent="0.25">
      <c r="I2750" s="3"/>
      <c r="J2750" s="24"/>
    </row>
    <row r="2751" spans="9:10" s="2" customFormat="1" ht="13.5" x14ac:dyDescent="0.25">
      <c r="I2751" s="3"/>
      <c r="J2751" s="24"/>
    </row>
    <row r="2752" spans="9:10" s="2" customFormat="1" ht="13.5" x14ac:dyDescent="0.25">
      <c r="I2752" s="3"/>
      <c r="J2752" s="24"/>
    </row>
    <row r="2753" spans="9:10" s="2" customFormat="1" ht="13.5" x14ac:dyDescent="0.25">
      <c r="I2753" s="3"/>
      <c r="J2753" s="24"/>
    </row>
    <row r="2754" spans="9:10" s="2" customFormat="1" ht="13.5" x14ac:dyDescent="0.25">
      <c r="I2754" s="3"/>
      <c r="J2754" s="24"/>
    </row>
    <row r="2755" spans="9:10" s="2" customFormat="1" ht="13.5" x14ac:dyDescent="0.25">
      <c r="I2755" s="3"/>
      <c r="J2755" s="24"/>
    </row>
    <row r="2756" spans="9:10" s="2" customFormat="1" ht="13.5" x14ac:dyDescent="0.25">
      <c r="I2756" s="3"/>
      <c r="J2756" s="24"/>
    </row>
    <row r="2757" spans="9:10" s="2" customFormat="1" ht="13.5" x14ac:dyDescent="0.25">
      <c r="I2757" s="3"/>
      <c r="J2757" s="24"/>
    </row>
    <row r="2758" spans="9:10" s="2" customFormat="1" ht="13.5" x14ac:dyDescent="0.25">
      <c r="I2758" s="3"/>
      <c r="J2758" s="24"/>
    </row>
    <row r="2759" spans="9:10" s="2" customFormat="1" ht="13.5" x14ac:dyDescent="0.25">
      <c r="I2759" s="3"/>
      <c r="J2759" s="24"/>
    </row>
    <row r="2760" spans="9:10" s="2" customFormat="1" ht="13.5" x14ac:dyDescent="0.25">
      <c r="I2760" s="3"/>
      <c r="J2760" s="24"/>
    </row>
    <row r="2761" spans="9:10" s="2" customFormat="1" ht="13.5" x14ac:dyDescent="0.25">
      <c r="I2761" s="3"/>
      <c r="J2761" s="24"/>
    </row>
    <row r="2762" spans="9:10" s="2" customFormat="1" ht="13.5" x14ac:dyDescent="0.25">
      <c r="I2762" s="3"/>
      <c r="J2762" s="24"/>
    </row>
    <row r="2763" spans="9:10" s="2" customFormat="1" ht="13.5" x14ac:dyDescent="0.25">
      <c r="I2763" s="3"/>
      <c r="J2763" s="24"/>
    </row>
    <row r="2764" spans="9:10" s="2" customFormat="1" ht="13.5" x14ac:dyDescent="0.25">
      <c r="I2764" s="3"/>
      <c r="J2764" s="24"/>
    </row>
    <row r="2765" spans="9:10" s="2" customFormat="1" ht="13.5" x14ac:dyDescent="0.25">
      <c r="I2765" s="3"/>
      <c r="J2765" s="24"/>
    </row>
    <row r="2766" spans="9:10" s="2" customFormat="1" ht="13.5" x14ac:dyDescent="0.25">
      <c r="I2766" s="3"/>
      <c r="J2766" s="24"/>
    </row>
    <row r="2767" spans="9:10" s="2" customFormat="1" ht="13.5" x14ac:dyDescent="0.25">
      <c r="I2767" s="3"/>
      <c r="J2767" s="24"/>
    </row>
    <row r="2768" spans="9:10" s="2" customFormat="1" ht="13.5" x14ac:dyDescent="0.25">
      <c r="I2768" s="3"/>
      <c r="J2768" s="24"/>
    </row>
    <row r="2769" spans="9:10" s="2" customFormat="1" ht="13.5" x14ac:dyDescent="0.25">
      <c r="I2769" s="3"/>
      <c r="J2769" s="24"/>
    </row>
    <row r="2770" spans="9:10" s="2" customFormat="1" ht="13.5" x14ac:dyDescent="0.25">
      <c r="I2770" s="3"/>
      <c r="J2770" s="24"/>
    </row>
    <row r="2771" spans="9:10" s="2" customFormat="1" ht="13.5" x14ac:dyDescent="0.25">
      <c r="I2771" s="3"/>
      <c r="J2771" s="24"/>
    </row>
    <row r="2772" spans="9:10" s="2" customFormat="1" ht="13.5" x14ac:dyDescent="0.25">
      <c r="I2772" s="3"/>
      <c r="J2772" s="24"/>
    </row>
    <row r="2773" spans="9:10" s="2" customFormat="1" ht="13.5" x14ac:dyDescent="0.25">
      <c r="I2773" s="3"/>
      <c r="J2773" s="24"/>
    </row>
    <row r="2774" spans="9:10" s="2" customFormat="1" ht="13.5" x14ac:dyDescent="0.25">
      <c r="I2774" s="3"/>
      <c r="J2774" s="24"/>
    </row>
    <row r="2775" spans="9:10" s="2" customFormat="1" ht="13.5" x14ac:dyDescent="0.25">
      <c r="I2775" s="3"/>
      <c r="J2775" s="24"/>
    </row>
    <row r="2776" spans="9:10" s="2" customFormat="1" ht="13.5" x14ac:dyDescent="0.25">
      <c r="I2776" s="3"/>
      <c r="J2776" s="24"/>
    </row>
    <row r="2777" spans="9:10" s="2" customFormat="1" ht="13.5" x14ac:dyDescent="0.25">
      <c r="I2777" s="3"/>
      <c r="J2777" s="24"/>
    </row>
    <row r="2778" spans="9:10" s="2" customFormat="1" ht="13.5" x14ac:dyDescent="0.25">
      <c r="I2778" s="3"/>
      <c r="J2778" s="24"/>
    </row>
    <row r="2779" spans="9:10" s="2" customFormat="1" ht="13.5" x14ac:dyDescent="0.25">
      <c r="I2779" s="3"/>
      <c r="J2779" s="24"/>
    </row>
    <row r="2780" spans="9:10" s="2" customFormat="1" ht="13.5" x14ac:dyDescent="0.25">
      <c r="I2780" s="3"/>
      <c r="J2780" s="24"/>
    </row>
    <row r="2781" spans="9:10" s="2" customFormat="1" ht="13.5" x14ac:dyDescent="0.25">
      <c r="I2781" s="3"/>
      <c r="J2781" s="24"/>
    </row>
    <row r="2782" spans="9:10" s="2" customFormat="1" ht="13.5" x14ac:dyDescent="0.25">
      <c r="I2782" s="3"/>
      <c r="J2782" s="24"/>
    </row>
    <row r="2783" spans="9:10" s="2" customFormat="1" ht="13.5" x14ac:dyDescent="0.25">
      <c r="I2783" s="3"/>
      <c r="J2783" s="24"/>
    </row>
    <row r="2784" spans="9:10" s="2" customFormat="1" ht="13.5" x14ac:dyDescent="0.25">
      <c r="I2784" s="3"/>
      <c r="J2784" s="24"/>
    </row>
    <row r="2785" spans="9:10" s="2" customFormat="1" ht="13.5" x14ac:dyDescent="0.25">
      <c r="I2785" s="3"/>
      <c r="J2785" s="24"/>
    </row>
    <row r="2786" spans="9:10" s="2" customFormat="1" ht="13.5" x14ac:dyDescent="0.25">
      <c r="I2786" s="3"/>
      <c r="J2786" s="24"/>
    </row>
    <row r="2787" spans="9:10" s="2" customFormat="1" ht="13.5" x14ac:dyDescent="0.25">
      <c r="I2787" s="3"/>
      <c r="J2787" s="24"/>
    </row>
    <row r="2788" spans="9:10" s="2" customFormat="1" ht="13.5" x14ac:dyDescent="0.25">
      <c r="I2788" s="3"/>
      <c r="J2788" s="24"/>
    </row>
    <row r="2789" spans="9:10" s="2" customFormat="1" ht="13.5" x14ac:dyDescent="0.25">
      <c r="I2789" s="3"/>
      <c r="J2789" s="24"/>
    </row>
    <row r="2790" spans="9:10" s="2" customFormat="1" ht="13.5" x14ac:dyDescent="0.25">
      <c r="I2790" s="3"/>
      <c r="J2790" s="24"/>
    </row>
    <row r="2791" spans="9:10" s="2" customFormat="1" ht="13.5" x14ac:dyDescent="0.25">
      <c r="I2791" s="3"/>
      <c r="J2791" s="24"/>
    </row>
    <row r="2792" spans="9:10" s="2" customFormat="1" ht="13.5" x14ac:dyDescent="0.25">
      <c r="I2792" s="3"/>
      <c r="J2792" s="24"/>
    </row>
    <row r="2793" spans="9:10" s="2" customFormat="1" ht="13.5" x14ac:dyDescent="0.25">
      <c r="I2793" s="3"/>
      <c r="J2793" s="24"/>
    </row>
    <row r="2794" spans="9:10" s="2" customFormat="1" ht="13.5" x14ac:dyDescent="0.25">
      <c r="I2794" s="3"/>
      <c r="J2794" s="24"/>
    </row>
    <row r="2795" spans="9:10" s="2" customFormat="1" ht="13.5" x14ac:dyDescent="0.25">
      <c r="I2795" s="3"/>
      <c r="J2795" s="24"/>
    </row>
    <row r="2796" spans="9:10" s="2" customFormat="1" ht="13.5" x14ac:dyDescent="0.25">
      <c r="I2796" s="3"/>
      <c r="J2796" s="24"/>
    </row>
    <row r="2797" spans="9:10" s="2" customFormat="1" ht="13.5" x14ac:dyDescent="0.25">
      <c r="I2797" s="3"/>
      <c r="J2797" s="24"/>
    </row>
    <row r="2798" spans="9:10" s="2" customFormat="1" ht="13.5" x14ac:dyDescent="0.25">
      <c r="I2798" s="3"/>
      <c r="J2798" s="24"/>
    </row>
    <row r="2799" spans="9:10" s="2" customFormat="1" ht="13.5" x14ac:dyDescent="0.25">
      <c r="I2799" s="3"/>
      <c r="J2799" s="24"/>
    </row>
    <row r="2800" spans="9:10" s="2" customFormat="1" ht="13.5" x14ac:dyDescent="0.25">
      <c r="I2800" s="3"/>
      <c r="J2800" s="24"/>
    </row>
    <row r="2801" spans="9:10" s="2" customFormat="1" ht="13.5" x14ac:dyDescent="0.25">
      <c r="I2801" s="3"/>
      <c r="J2801" s="24"/>
    </row>
    <row r="2802" spans="9:10" s="2" customFormat="1" ht="13.5" x14ac:dyDescent="0.25">
      <c r="I2802" s="3"/>
      <c r="J2802" s="24"/>
    </row>
    <row r="2803" spans="9:10" s="2" customFormat="1" ht="13.5" x14ac:dyDescent="0.25">
      <c r="I2803" s="3"/>
      <c r="J2803" s="24"/>
    </row>
    <row r="2804" spans="9:10" s="2" customFormat="1" ht="13.5" x14ac:dyDescent="0.25">
      <c r="I2804" s="3"/>
      <c r="J2804" s="24"/>
    </row>
    <row r="2805" spans="9:10" s="2" customFormat="1" ht="13.5" x14ac:dyDescent="0.25">
      <c r="I2805" s="3"/>
      <c r="J2805" s="24"/>
    </row>
    <row r="2806" spans="9:10" s="2" customFormat="1" ht="13.5" x14ac:dyDescent="0.25">
      <c r="I2806" s="3"/>
      <c r="J2806" s="24"/>
    </row>
    <row r="2807" spans="9:10" s="2" customFormat="1" ht="13.5" x14ac:dyDescent="0.25">
      <c r="I2807" s="3"/>
      <c r="J2807" s="24"/>
    </row>
    <row r="2808" spans="9:10" s="2" customFormat="1" ht="13.5" x14ac:dyDescent="0.25">
      <c r="I2808" s="3"/>
      <c r="J2808" s="24"/>
    </row>
    <row r="2809" spans="9:10" s="2" customFormat="1" ht="13.5" x14ac:dyDescent="0.25">
      <c r="I2809" s="3"/>
      <c r="J2809" s="24"/>
    </row>
    <row r="2810" spans="9:10" s="2" customFormat="1" ht="13.5" x14ac:dyDescent="0.25">
      <c r="I2810" s="3"/>
      <c r="J2810" s="24"/>
    </row>
    <row r="2811" spans="9:10" s="2" customFormat="1" ht="13.5" x14ac:dyDescent="0.25">
      <c r="I2811" s="3"/>
      <c r="J2811" s="24"/>
    </row>
    <row r="2812" spans="9:10" s="2" customFormat="1" ht="13.5" x14ac:dyDescent="0.25">
      <c r="I2812" s="3"/>
      <c r="J2812" s="24"/>
    </row>
    <row r="2813" spans="9:10" s="2" customFormat="1" ht="13.5" x14ac:dyDescent="0.25">
      <c r="I2813" s="3"/>
      <c r="J2813" s="24"/>
    </row>
    <row r="2814" spans="9:10" s="2" customFormat="1" ht="13.5" x14ac:dyDescent="0.25">
      <c r="I2814" s="3"/>
      <c r="J2814" s="24"/>
    </row>
    <row r="2815" spans="9:10" s="2" customFormat="1" ht="13.5" x14ac:dyDescent="0.25">
      <c r="I2815" s="3"/>
      <c r="J2815" s="24"/>
    </row>
    <row r="2816" spans="9:10" s="2" customFormat="1" ht="13.5" x14ac:dyDescent="0.25">
      <c r="I2816" s="3"/>
      <c r="J2816" s="24"/>
    </row>
    <row r="2817" spans="9:10" s="2" customFormat="1" ht="13.5" x14ac:dyDescent="0.25">
      <c r="I2817" s="3"/>
      <c r="J2817" s="24"/>
    </row>
    <row r="2818" spans="9:10" s="2" customFormat="1" ht="13.5" x14ac:dyDescent="0.25">
      <c r="I2818" s="3"/>
      <c r="J2818" s="24"/>
    </row>
    <row r="2819" spans="9:10" s="2" customFormat="1" ht="13.5" x14ac:dyDescent="0.25">
      <c r="I2819" s="3"/>
      <c r="J2819" s="24"/>
    </row>
    <row r="2820" spans="9:10" s="2" customFormat="1" ht="13.5" x14ac:dyDescent="0.25">
      <c r="I2820" s="3"/>
      <c r="J2820" s="24"/>
    </row>
    <row r="2821" spans="9:10" s="2" customFormat="1" ht="13.5" x14ac:dyDescent="0.25">
      <c r="I2821" s="3"/>
      <c r="J2821" s="24"/>
    </row>
    <row r="2822" spans="9:10" s="2" customFormat="1" ht="13.5" x14ac:dyDescent="0.25">
      <c r="I2822" s="3"/>
      <c r="J2822" s="24"/>
    </row>
    <row r="2823" spans="9:10" s="2" customFormat="1" ht="13.5" x14ac:dyDescent="0.25">
      <c r="I2823" s="3"/>
      <c r="J2823" s="24"/>
    </row>
    <row r="2824" spans="9:10" s="2" customFormat="1" ht="13.5" x14ac:dyDescent="0.25">
      <c r="I2824" s="3"/>
      <c r="J2824" s="24"/>
    </row>
    <row r="2825" spans="9:10" s="2" customFormat="1" ht="13.5" x14ac:dyDescent="0.25">
      <c r="I2825" s="3"/>
      <c r="J2825" s="24"/>
    </row>
    <row r="2826" spans="9:10" s="2" customFormat="1" ht="13.5" x14ac:dyDescent="0.25">
      <c r="I2826" s="3"/>
      <c r="J2826" s="24"/>
    </row>
    <row r="2827" spans="9:10" s="2" customFormat="1" ht="13.5" x14ac:dyDescent="0.25">
      <c r="I2827" s="3"/>
      <c r="J2827" s="24"/>
    </row>
    <row r="2828" spans="9:10" s="2" customFormat="1" ht="13.5" x14ac:dyDescent="0.25">
      <c r="I2828" s="3"/>
      <c r="J2828" s="24"/>
    </row>
    <row r="2829" spans="9:10" s="2" customFormat="1" ht="13.5" x14ac:dyDescent="0.25">
      <c r="I2829" s="3"/>
      <c r="J2829" s="24"/>
    </row>
    <row r="2830" spans="9:10" s="2" customFormat="1" ht="13.5" x14ac:dyDescent="0.25">
      <c r="I2830" s="3"/>
      <c r="J2830" s="24"/>
    </row>
    <row r="2831" spans="9:10" s="2" customFormat="1" ht="13.5" x14ac:dyDescent="0.25">
      <c r="I2831" s="3"/>
      <c r="J2831" s="24"/>
    </row>
    <row r="2832" spans="9:10" s="2" customFormat="1" ht="13.5" x14ac:dyDescent="0.25">
      <c r="I2832" s="3"/>
      <c r="J2832" s="24"/>
    </row>
    <row r="2833" spans="9:10" s="2" customFormat="1" ht="13.5" x14ac:dyDescent="0.25">
      <c r="I2833" s="3"/>
      <c r="J2833" s="24"/>
    </row>
    <row r="2834" spans="9:10" s="2" customFormat="1" ht="13.5" x14ac:dyDescent="0.25">
      <c r="I2834" s="3"/>
      <c r="J2834" s="24"/>
    </row>
    <row r="2835" spans="9:10" s="2" customFormat="1" ht="13.5" x14ac:dyDescent="0.25">
      <c r="I2835" s="3"/>
      <c r="J2835" s="24"/>
    </row>
    <row r="2836" spans="9:10" s="2" customFormat="1" ht="13.5" x14ac:dyDescent="0.25">
      <c r="I2836" s="3"/>
      <c r="J2836" s="24"/>
    </row>
    <row r="2837" spans="9:10" s="2" customFormat="1" ht="13.5" x14ac:dyDescent="0.25">
      <c r="I2837" s="3"/>
      <c r="J2837" s="24"/>
    </row>
    <row r="2838" spans="9:10" s="2" customFormat="1" ht="13.5" x14ac:dyDescent="0.25">
      <c r="I2838" s="3"/>
      <c r="J2838" s="24"/>
    </row>
    <row r="2839" spans="9:10" s="2" customFormat="1" ht="13.5" x14ac:dyDescent="0.25">
      <c r="I2839" s="3"/>
      <c r="J2839" s="24"/>
    </row>
    <row r="2840" spans="9:10" s="2" customFormat="1" ht="13.5" x14ac:dyDescent="0.25">
      <c r="I2840" s="3"/>
      <c r="J2840" s="24"/>
    </row>
    <row r="2841" spans="9:10" s="2" customFormat="1" ht="13.5" x14ac:dyDescent="0.25">
      <c r="I2841" s="3"/>
      <c r="J2841" s="24"/>
    </row>
    <row r="2842" spans="9:10" s="2" customFormat="1" ht="13.5" x14ac:dyDescent="0.25">
      <c r="I2842" s="3"/>
      <c r="J2842" s="24"/>
    </row>
    <row r="2843" spans="9:10" s="2" customFormat="1" ht="13.5" x14ac:dyDescent="0.25">
      <c r="I2843" s="3"/>
      <c r="J2843" s="24"/>
    </row>
    <row r="2844" spans="9:10" s="2" customFormat="1" ht="13.5" x14ac:dyDescent="0.25">
      <c r="I2844" s="3"/>
      <c r="J2844" s="24"/>
    </row>
    <row r="2845" spans="9:10" s="2" customFormat="1" ht="13.5" x14ac:dyDescent="0.25">
      <c r="I2845" s="3"/>
      <c r="J2845" s="24"/>
    </row>
    <row r="2846" spans="9:10" s="2" customFormat="1" ht="13.5" x14ac:dyDescent="0.25">
      <c r="I2846" s="3"/>
      <c r="J2846" s="24"/>
    </row>
    <row r="2847" spans="9:10" s="2" customFormat="1" ht="13.5" x14ac:dyDescent="0.25">
      <c r="I2847" s="3"/>
      <c r="J2847" s="24"/>
    </row>
    <row r="2848" spans="9:10" s="2" customFormat="1" ht="13.5" x14ac:dyDescent="0.25">
      <c r="I2848" s="3"/>
      <c r="J2848" s="24"/>
    </row>
    <row r="2849" spans="9:10" s="2" customFormat="1" ht="13.5" x14ac:dyDescent="0.25">
      <c r="I2849" s="3"/>
      <c r="J2849" s="24"/>
    </row>
    <row r="2850" spans="9:10" s="2" customFormat="1" ht="13.5" x14ac:dyDescent="0.25">
      <c r="I2850" s="3"/>
      <c r="J2850" s="24"/>
    </row>
    <row r="2851" spans="9:10" s="2" customFormat="1" ht="13.5" x14ac:dyDescent="0.25">
      <c r="I2851" s="3"/>
      <c r="J2851" s="24"/>
    </row>
    <row r="2852" spans="9:10" s="2" customFormat="1" ht="13.5" x14ac:dyDescent="0.25">
      <c r="I2852" s="3"/>
      <c r="J2852" s="24"/>
    </row>
    <row r="2853" spans="9:10" s="2" customFormat="1" ht="13.5" x14ac:dyDescent="0.25">
      <c r="I2853" s="3"/>
      <c r="J2853" s="24"/>
    </row>
    <row r="2854" spans="9:10" s="2" customFormat="1" ht="13.5" x14ac:dyDescent="0.25">
      <c r="I2854" s="3"/>
      <c r="J2854" s="24"/>
    </row>
    <row r="2855" spans="9:10" s="2" customFormat="1" ht="13.5" x14ac:dyDescent="0.25">
      <c r="I2855" s="3"/>
      <c r="J2855" s="24"/>
    </row>
    <row r="2856" spans="9:10" s="2" customFormat="1" ht="13.5" x14ac:dyDescent="0.25">
      <c r="I2856" s="3"/>
      <c r="J2856" s="24"/>
    </row>
    <row r="2857" spans="9:10" s="2" customFormat="1" ht="13.5" x14ac:dyDescent="0.25">
      <c r="I2857" s="3"/>
      <c r="J2857" s="24"/>
    </row>
    <row r="2858" spans="9:10" s="2" customFormat="1" ht="13.5" x14ac:dyDescent="0.25">
      <c r="I2858" s="3"/>
      <c r="J2858" s="24"/>
    </row>
    <row r="2859" spans="9:10" s="2" customFormat="1" ht="13.5" x14ac:dyDescent="0.25">
      <c r="I2859" s="3"/>
      <c r="J2859" s="24"/>
    </row>
    <row r="2860" spans="9:10" s="2" customFormat="1" ht="13.5" x14ac:dyDescent="0.25">
      <c r="I2860" s="3"/>
      <c r="J2860" s="24"/>
    </row>
    <row r="2861" spans="9:10" s="2" customFormat="1" ht="13.5" x14ac:dyDescent="0.25">
      <c r="I2861" s="3"/>
      <c r="J2861" s="24"/>
    </row>
    <row r="2862" spans="9:10" s="2" customFormat="1" ht="13.5" x14ac:dyDescent="0.25">
      <c r="I2862" s="3"/>
      <c r="J2862" s="24"/>
    </row>
    <row r="2863" spans="9:10" s="2" customFormat="1" ht="13.5" x14ac:dyDescent="0.25">
      <c r="I2863" s="3"/>
      <c r="J2863" s="24"/>
    </row>
    <row r="2864" spans="9:10" s="2" customFormat="1" ht="13.5" x14ac:dyDescent="0.25">
      <c r="I2864" s="3"/>
      <c r="J2864" s="24"/>
    </row>
    <row r="2865" spans="9:10" s="2" customFormat="1" ht="13.5" x14ac:dyDescent="0.25">
      <c r="I2865" s="3"/>
      <c r="J2865" s="24"/>
    </row>
    <row r="2866" spans="9:10" s="2" customFormat="1" ht="13.5" x14ac:dyDescent="0.25">
      <c r="I2866" s="3"/>
      <c r="J2866" s="24"/>
    </row>
    <row r="2867" spans="9:10" s="2" customFormat="1" ht="13.5" x14ac:dyDescent="0.25">
      <c r="I2867" s="3"/>
      <c r="J2867" s="24"/>
    </row>
    <row r="2868" spans="9:10" s="2" customFormat="1" ht="13.5" x14ac:dyDescent="0.25">
      <c r="I2868" s="3"/>
      <c r="J2868" s="24"/>
    </row>
    <row r="2869" spans="9:10" s="2" customFormat="1" ht="13.5" x14ac:dyDescent="0.25">
      <c r="I2869" s="3"/>
      <c r="J2869" s="24"/>
    </row>
    <row r="2870" spans="9:10" s="2" customFormat="1" ht="13.5" x14ac:dyDescent="0.25">
      <c r="I2870" s="3"/>
      <c r="J2870" s="24"/>
    </row>
    <row r="2871" spans="9:10" s="2" customFormat="1" ht="13.5" x14ac:dyDescent="0.25">
      <c r="I2871" s="3"/>
      <c r="J2871" s="24"/>
    </row>
    <row r="2872" spans="9:10" s="2" customFormat="1" ht="13.5" x14ac:dyDescent="0.25">
      <c r="I2872" s="3"/>
      <c r="J2872" s="24"/>
    </row>
    <row r="2873" spans="9:10" s="2" customFormat="1" ht="13.5" x14ac:dyDescent="0.25">
      <c r="I2873" s="3"/>
      <c r="J2873" s="24"/>
    </row>
    <row r="2874" spans="9:10" s="2" customFormat="1" ht="13.5" x14ac:dyDescent="0.25">
      <c r="I2874" s="3"/>
      <c r="J2874" s="24"/>
    </row>
    <row r="2875" spans="9:10" s="2" customFormat="1" ht="13.5" x14ac:dyDescent="0.25">
      <c r="I2875" s="3"/>
      <c r="J2875" s="24"/>
    </row>
    <row r="2876" spans="9:10" s="2" customFormat="1" ht="13.5" x14ac:dyDescent="0.25">
      <c r="I2876" s="3"/>
      <c r="J2876" s="24"/>
    </row>
    <row r="2877" spans="9:10" s="2" customFormat="1" ht="13.5" x14ac:dyDescent="0.25">
      <c r="I2877" s="3"/>
      <c r="J2877" s="24"/>
    </row>
    <row r="2878" spans="9:10" s="2" customFormat="1" ht="13.5" x14ac:dyDescent="0.25">
      <c r="I2878" s="3"/>
      <c r="J2878" s="24"/>
    </row>
    <row r="2879" spans="9:10" s="2" customFormat="1" ht="13.5" x14ac:dyDescent="0.25">
      <c r="I2879" s="3"/>
      <c r="J2879" s="24"/>
    </row>
    <row r="2880" spans="9:10" s="2" customFormat="1" ht="13.5" x14ac:dyDescent="0.25">
      <c r="I2880" s="3"/>
      <c r="J2880" s="24"/>
    </row>
    <row r="2881" spans="9:10" s="2" customFormat="1" ht="13.5" x14ac:dyDescent="0.25">
      <c r="I2881" s="3"/>
      <c r="J2881" s="24"/>
    </row>
    <row r="2882" spans="9:10" s="2" customFormat="1" ht="13.5" x14ac:dyDescent="0.25">
      <c r="I2882" s="3"/>
      <c r="J2882" s="24"/>
    </row>
    <row r="2883" spans="9:10" s="2" customFormat="1" ht="13.5" x14ac:dyDescent="0.25">
      <c r="I2883" s="3"/>
      <c r="J2883" s="24"/>
    </row>
    <row r="2884" spans="9:10" s="2" customFormat="1" ht="13.5" x14ac:dyDescent="0.25">
      <c r="I2884" s="3"/>
      <c r="J2884" s="24"/>
    </row>
    <row r="2885" spans="9:10" s="2" customFormat="1" ht="13.5" x14ac:dyDescent="0.25">
      <c r="I2885" s="3"/>
      <c r="J2885" s="24"/>
    </row>
    <row r="2886" spans="9:10" s="2" customFormat="1" ht="13.5" x14ac:dyDescent="0.25">
      <c r="I2886" s="3"/>
      <c r="J2886" s="24"/>
    </row>
    <row r="2887" spans="9:10" s="2" customFormat="1" ht="13.5" x14ac:dyDescent="0.25">
      <c r="I2887" s="3"/>
      <c r="J2887" s="24"/>
    </row>
    <row r="2888" spans="9:10" s="2" customFormat="1" ht="13.5" x14ac:dyDescent="0.25">
      <c r="I2888" s="3"/>
      <c r="J2888" s="24"/>
    </row>
    <row r="2889" spans="9:10" s="2" customFormat="1" ht="13.5" x14ac:dyDescent="0.25">
      <c r="I2889" s="3"/>
      <c r="J2889" s="24"/>
    </row>
    <row r="2890" spans="9:10" s="2" customFormat="1" ht="13.5" x14ac:dyDescent="0.25">
      <c r="I2890" s="3"/>
      <c r="J2890" s="24"/>
    </row>
    <row r="2891" spans="9:10" s="2" customFormat="1" ht="13.5" x14ac:dyDescent="0.25">
      <c r="I2891" s="3"/>
      <c r="J2891" s="24"/>
    </row>
    <row r="2892" spans="9:10" s="2" customFormat="1" ht="13.5" x14ac:dyDescent="0.25">
      <c r="I2892" s="3"/>
      <c r="J2892" s="24"/>
    </row>
    <row r="2893" spans="9:10" s="2" customFormat="1" ht="13.5" x14ac:dyDescent="0.25">
      <c r="I2893" s="3"/>
      <c r="J2893" s="24"/>
    </row>
    <row r="2894" spans="9:10" s="2" customFormat="1" ht="13.5" x14ac:dyDescent="0.25">
      <c r="I2894" s="3"/>
      <c r="J2894" s="24"/>
    </row>
    <row r="2895" spans="9:10" s="2" customFormat="1" ht="13.5" x14ac:dyDescent="0.25">
      <c r="I2895" s="3"/>
      <c r="J2895" s="24"/>
    </row>
    <row r="2896" spans="9:10" s="2" customFormat="1" ht="13.5" x14ac:dyDescent="0.25">
      <c r="I2896" s="3"/>
      <c r="J2896" s="24"/>
    </row>
    <row r="2897" spans="9:10" s="2" customFormat="1" ht="13.5" x14ac:dyDescent="0.25">
      <c r="I2897" s="3"/>
      <c r="J2897" s="24"/>
    </row>
    <row r="2898" spans="9:10" s="2" customFormat="1" ht="13.5" x14ac:dyDescent="0.25">
      <c r="I2898" s="3"/>
      <c r="J2898" s="24"/>
    </row>
    <row r="2899" spans="9:10" s="2" customFormat="1" ht="13.5" x14ac:dyDescent="0.25">
      <c r="I2899" s="3"/>
      <c r="J2899" s="24"/>
    </row>
    <row r="2900" spans="9:10" s="2" customFormat="1" ht="13.5" x14ac:dyDescent="0.25">
      <c r="I2900" s="3"/>
      <c r="J2900" s="24"/>
    </row>
    <row r="2901" spans="9:10" s="2" customFormat="1" ht="13.5" x14ac:dyDescent="0.25">
      <c r="I2901" s="3"/>
      <c r="J2901" s="24"/>
    </row>
    <row r="2902" spans="9:10" s="2" customFormat="1" ht="13.5" x14ac:dyDescent="0.25">
      <c r="I2902" s="3"/>
      <c r="J2902" s="24"/>
    </row>
    <row r="2903" spans="9:10" s="2" customFormat="1" ht="13.5" x14ac:dyDescent="0.25">
      <c r="I2903" s="3"/>
      <c r="J2903" s="24"/>
    </row>
    <row r="2904" spans="9:10" s="2" customFormat="1" ht="13.5" x14ac:dyDescent="0.25">
      <c r="I2904" s="3"/>
      <c r="J2904" s="24"/>
    </row>
    <row r="2905" spans="9:10" s="2" customFormat="1" ht="13.5" x14ac:dyDescent="0.25">
      <c r="I2905" s="3"/>
      <c r="J2905" s="24"/>
    </row>
    <row r="2906" spans="9:10" s="2" customFormat="1" ht="13.5" x14ac:dyDescent="0.25">
      <c r="I2906" s="3"/>
      <c r="J2906" s="24"/>
    </row>
    <row r="2907" spans="9:10" s="2" customFormat="1" ht="13.5" x14ac:dyDescent="0.25">
      <c r="I2907" s="3"/>
      <c r="J2907" s="24"/>
    </row>
    <row r="2908" spans="9:10" s="2" customFormat="1" ht="13.5" x14ac:dyDescent="0.25">
      <c r="I2908" s="3"/>
      <c r="J2908" s="24"/>
    </row>
    <row r="2909" spans="9:10" s="2" customFormat="1" ht="13.5" x14ac:dyDescent="0.25">
      <c r="I2909" s="3"/>
      <c r="J2909" s="24"/>
    </row>
    <row r="2910" spans="9:10" s="2" customFormat="1" ht="13.5" x14ac:dyDescent="0.25">
      <c r="I2910" s="3"/>
      <c r="J2910" s="24"/>
    </row>
    <row r="2911" spans="9:10" s="2" customFormat="1" ht="13.5" x14ac:dyDescent="0.25">
      <c r="I2911" s="3"/>
      <c r="J2911" s="24"/>
    </row>
    <row r="2912" spans="9:10" s="2" customFormat="1" ht="13.5" x14ac:dyDescent="0.25">
      <c r="I2912" s="3"/>
      <c r="J2912" s="24"/>
    </row>
    <row r="2913" spans="9:10" s="2" customFormat="1" ht="13.5" x14ac:dyDescent="0.25">
      <c r="I2913" s="3"/>
      <c r="J2913" s="24"/>
    </row>
    <row r="2914" spans="9:10" s="2" customFormat="1" ht="13.5" x14ac:dyDescent="0.25">
      <c r="I2914" s="3"/>
      <c r="J2914" s="24"/>
    </row>
    <row r="2915" spans="9:10" s="2" customFormat="1" ht="13.5" x14ac:dyDescent="0.25">
      <c r="I2915" s="3"/>
      <c r="J2915" s="24"/>
    </row>
    <row r="2916" spans="9:10" s="2" customFormat="1" ht="13.5" x14ac:dyDescent="0.25">
      <c r="I2916" s="3"/>
      <c r="J2916" s="24"/>
    </row>
    <row r="2917" spans="9:10" s="2" customFormat="1" ht="13.5" x14ac:dyDescent="0.25">
      <c r="I2917" s="3"/>
      <c r="J2917" s="24"/>
    </row>
    <row r="2918" spans="9:10" s="2" customFormat="1" ht="13.5" x14ac:dyDescent="0.25">
      <c r="I2918" s="3"/>
      <c r="J2918" s="24"/>
    </row>
    <row r="2919" spans="9:10" s="2" customFormat="1" ht="13.5" x14ac:dyDescent="0.25">
      <c r="I2919" s="3"/>
      <c r="J2919" s="24"/>
    </row>
    <row r="2920" spans="9:10" s="2" customFormat="1" ht="13.5" x14ac:dyDescent="0.25">
      <c r="I2920" s="3"/>
      <c r="J2920" s="24"/>
    </row>
    <row r="2921" spans="9:10" s="2" customFormat="1" ht="13.5" x14ac:dyDescent="0.25">
      <c r="I2921" s="3"/>
      <c r="J2921" s="24"/>
    </row>
    <row r="2922" spans="9:10" s="2" customFormat="1" ht="13.5" x14ac:dyDescent="0.25">
      <c r="I2922" s="3"/>
      <c r="J2922" s="24"/>
    </row>
    <row r="2923" spans="9:10" s="2" customFormat="1" ht="13.5" x14ac:dyDescent="0.25">
      <c r="I2923" s="3"/>
      <c r="J2923" s="24"/>
    </row>
    <row r="2924" spans="9:10" s="2" customFormat="1" ht="13.5" x14ac:dyDescent="0.25">
      <c r="I2924" s="3"/>
      <c r="J2924" s="24"/>
    </row>
    <row r="2925" spans="9:10" s="2" customFormat="1" ht="13.5" x14ac:dyDescent="0.25">
      <c r="I2925" s="3"/>
      <c r="J2925" s="24"/>
    </row>
    <row r="2926" spans="9:10" s="2" customFormat="1" ht="13.5" x14ac:dyDescent="0.25">
      <c r="I2926" s="3"/>
      <c r="J2926" s="24"/>
    </row>
    <row r="2927" spans="9:10" s="2" customFormat="1" ht="13.5" x14ac:dyDescent="0.25">
      <c r="I2927" s="3"/>
      <c r="J2927" s="24"/>
    </row>
    <row r="2928" spans="9:10" s="2" customFormat="1" ht="13.5" x14ac:dyDescent="0.25">
      <c r="I2928" s="3"/>
      <c r="J2928" s="24"/>
    </row>
    <row r="2929" spans="9:10" s="2" customFormat="1" ht="13.5" x14ac:dyDescent="0.25">
      <c r="I2929" s="3"/>
      <c r="J2929" s="24"/>
    </row>
    <row r="2930" spans="9:10" s="2" customFormat="1" ht="13.5" x14ac:dyDescent="0.25">
      <c r="I2930" s="3"/>
      <c r="J2930" s="24"/>
    </row>
    <row r="2931" spans="9:10" s="2" customFormat="1" ht="13.5" x14ac:dyDescent="0.25">
      <c r="I2931" s="3"/>
      <c r="J2931" s="24"/>
    </row>
    <row r="2932" spans="9:10" s="2" customFormat="1" ht="13.5" x14ac:dyDescent="0.25">
      <c r="I2932" s="3"/>
      <c r="J2932" s="24"/>
    </row>
    <row r="2933" spans="9:10" s="2" customFormat="1" ht="13.5" x14ac:dyDescent="0.25">
      <c r="I2933" s="3"/>
      <c r="J2933" s="24"/>
    </row>
    <row r="2934" spans="9:10" s="2" customFormat="1" ht="13.5" x14ac:dyDescent="0.25">
      <c r="I2934" s="3"/>
      <c r="J2934" s="24"/>
    </row>
    <row r="2935" spans="9:10" s="2" customFormat="1" ht="13.5" x14ac:dyDescent="0.25">
      <c r="I2935" s="3"/>
      <c r="J2935" s="24"/>
    </row>
    <row r="2936" spans="9:10" s="2" customFormat="1" ht="13.5" x14ac:dyDescent="0.25">
      <c r="I2936" s="3"/>
      <c r="J2936" s="24"/>
    </row>
    <row r="2937" spans="9:10" s="2" customFormat="1" ht="13.5" x14ac:dyDescent="0.25">
      <c r="I2937" s="3"/>
      <c r="J2937" s="24"/>
    </row>
    <row r="2938" spans="9:10" s="2" customFormat="1" ht="13.5" x14ac:dyDescent="0.25">
      <c r="I2938" s="3"/>
      <c r="J2938" s="24"/>
    </row>
    <row r="2939" spans="9:10" s="2" customFormat="1" ht="13.5" x14ac:dyDescent="0.25">
      <c r="I2939" s="3"/>
      <c r="J2939" s="24"/>
    </row>
    <row r="2940" spans="9:10" s="2" customFormat="1" ht="13.5" x14ac:dyDescent="0.25">
      <c r="I2940" s="3"/>
      <c r="J2940" s="24"/>
    </row>
    <row r="2941" spans="9:10" s="2" customFormat="1" ht="13.5" x14ac:dyDescent="0.25">
      <c r="I2941" s="3"/>
      <c r="J2941" s="24"/>
    </row>
    <row r="2942" spans="9:10" s="2" customFormat="1" ht="13.5" x14ac:dyDescent="0.25">
      <c r="I2942" s="3"/>
      <c r="J2942" s="24"/>
    </row>
    <row r="2943" spans="9:10" s="2" customFormat="1" ht="13.5" x14ac:dyDescent="0.25">
      <c r="I2943" s="3"/>
      <c r="J2943" s="24"/>
    </row>
    <row r="2944" spans="9:10" s="2" customFormat="1" ht="13.5" x14ac:dyDescent="0.25">
      <c r="I2944" s="3"/>
      <c r="J2944" s="24"/>
    </row>
    <row r="2945" spans="9:10" s="2" customFormat="1" ht="13.5" x14ac:dyDescent="0.25">
      <c r="I2945" s="3"/>
      <c r="J2945" s="24"/>
    </row>
    <row r="2946" spans="9:10" s="2" customFormat="1" ht="13.5" x14ac:dyDescent="0.25">
      <c r="I2946" s="3"/>
      <c r="J2946" s="24"/>
    </row>
    <row r="2947" spans="9:10" s="2" customFormat="1" ht="13.5" x14ac:dyDescent="0.25">
      <c r="I2947" s="3"/>
      <c r="J2947" s="24"/>
    </row>
    <row r="2948" spans="9:10" s="2" customFormat="1" ht="13.5" x14ac:dyDescent="0.25">
      <c r="I2948" s="3"/>
      <c r="J2948" s="24"/>
    </row>
    <row r="2949" spans="9:10" s="2" customFormat="1" ht="13.5" x14ac:dyDescent="0.25">
      <c r="I2949" s="3"/>
      <c r="J2949" s="24"/>
    </row>
    <row r="2950" spans="9:10" s="2" customFormat="1" ht="13.5" x14ac:dyDescent="0.25">
      <c r="I2950" s="3"/>
      <c r="J2950" s="24"/>
    </row>
    <row r="2951" spans="9:10" s="2" customFormat="1" ht="13.5" x14ac:dyDescent="0.25">
      <c r="I2951" s="3"/>
      <c r="J2951" s="24"/>
    </row>
    <row r="2952" spans="9:10" s="2" customFormat="1" ht="13.5" x14ac:dyDescent="0.25">
      <c r="I2952" s="3"/>
      <c r="J2952" s="24"/>
    </row>
    <row r="2953" spans="9:10" s="2" customFormat="1" ht="13.5" x14ac:dyDescent="0.25">
      <c r="I2953" s="3"/>
      <c r="J2953" s="24"/>
    </row>
    <row r="2954" spans="9:10" s="2" customFormat="1" ht="13.5" x14ac:dyDescent="0.25">
      <c r="I2954" s="3"/>
      <c r="J2954" s="24"/>
    </row>
    <row r="2955" spans="9:10" s="2" customFormat="1" ht="13.5" x14ac:dyDescent="0.25">
      <c r="I2955" s="3"/>
      <c r="J2955" s="24"/>
    </row>
    <row r="2956" spans="9:10" s="2" customFormat="1" ht="13.5" x14ac:dyDescent="0.25">
      <c r="I2956" s="3"/>
      <c r="J2956" s="24"/>
    </row>
    <row r="2957" spans="9:10" s="2" customFormat="1" ht="13.5" x14ac:dyDescent="0.25">
      <c r="I2957" s="3"/>
      <c r="J2957" s="24"/>
    </row>
    <row r="2958" spans="9:10" s="2" customFormat="1" ht="13.5" x14ac:dyDescent="0.25">
      <c r="I2958" s="3"/>
      <c r="J2958" s="24"/>
    </row>
    <row r="2959" spans="9:10" s="2" customFormat="1" ht="13.5" x14ac:dyDescent="0.25">
      <c r="I2959" s="3"/>
      <c r="J2959" s="24"/>
    </row>
    <row r="2960" spans="9:10" s="2" customFormat="1" ht="13.5" x14ac:dyDescent="0.25">
      <c r="I2960" s="3"/>
      <c r="J2960" s="24"/>
    </row>
    <row r="2961" spans="9:10" s="2" customFormat="1" ht="13.5" x14ac:dyDescent="0.25">
      <c r="I2961" s="3"/>
      <c r="J2961" s="24"/>
    </row>
    <row r="2962" spans="9:10" s="2" customFormat="1" ht="13.5" x14ac:dyDescent="0.25">
      <c r="I2962" s="3"/>
      <c r="J2962" s="24"/>
    </row>
    <row r="2963" spans="9:10" s="2" customFormat="1" ht="13.5" x14ac:dyDescent="0.25">
      <c r="I2963" s="3"/>
      <c r="J2963" s="24"/>
    </row>
    <row r="2964" spans="9:10" s="2" customFormat="1" ht="13.5" x14ac:dyDescent="0.25">
      <c r="I2964" s="3"/>
      <c r="J2964" s="24"/>
    </row>
    <row r="2965" spans="9:10" s="2" customFormat="1" ht="13.5" x14ac:dyDescent="0.25">
      <c r="I2965" s="3"/>
      <c r="J2965" s="24"/>
    </row>
    <row r="2966" spans="9:10" s="2" customFormat="1" ht="13.5" x14ac:dyDescent="0.25">
      <c r="I2966" s="3"/>
      <c r="J2966" s="24"/>
    </row>
    <row r="2967" spans="9:10" s="2" customFormat="1" ht="13.5" x14ac:dyDescent="0.25">
      <c r="I2967" s="3"/>
      <c r="J2967" s="24"/>
    </row>
    <row r="2968" spans="9:10" s="2" customFormat="1" ht="13.5" x14ac:dyDescent="0.25">
      <c r="I2968" s="3"/>
      <c r="J2968" s="24"/>
    </row>
    <row r="2969" spans="9:10" s="2" customFormat="1" ht="13.5" x14ac:dyDescent="0.25">
      <c r="I2969" s="3"/>
      <c r="J2969" s="24"/>
    </row>
    <row r="2970" spans="9:10" s="2" customFormat="1" ht="13.5" x14ac:dyDescent="0.25">
      <c r="I2970" s="3"/>
      <c r="J2970" s="24"/>
    </row>
    <row r="2971" spans="9:10" s="2" customFormat="1" ht="13.5" x14ac:dyDescent="0.25">
      <c r="I2971" s="3"/>
      <c r="J2971" s="24"/>
    </row>
    <row r="2972" spans="9:10" s="2" customFormat="1" ht="13.5" x14ac:dyDescent="0.25">
      <c r="I2972" s="3"/>
      <c r="J2972" s="24"/>
    </row>
    <row r="2973" spans="9:10" s="2" customFormat="1" ht="13.5" x14ac:dyDescent="0.25">
      <c r="I2973" s="3"/>
      <c r="J2973" s="24"/>
    </row>
    <row r="2974" spans="9:10" s="2" customFormat="1" ht="13.5" x14ac:dyDescent="0.25">
      <c r="I2974" s="3"/>
      <c r="J2974" s="24"/>
    </row>
    <row r="2975" spans="9:10" s="2" customFormat="1" ht="13.5" x14ac:dyDescent="0.25">
      <c r="I2975" s="3"/>
      <c r="J2975" s="24"/>
    </row>
    <row r="2976" spans="9:10" s="2" customFormat="1" ht="13.5" x14ac:dyDescent="0.25">
      <c r="I2976" s="3"/>
      <c r="J2976" s="24"/>
    </row>
    <row r="2977" spans="9:10" s="2" customFormat="1" ht="13.5" x14ac:dyDescent="0.25">
      <c r="I2977" s="3"/>
      <c r="J2977" s="24"/>
    </row>
    <row r="2978" spans="9:10" s="2" customFormat="1" ht="13.5" x14ac:dyDescent="0.25">
      <c r="I2978" s="3"/>
      <c r="J2978" s="24"/>
    </row>
    <row r="2979" spans="9:10" s="2" customFormat="1" ht="13.5" x14ac:dyDescent="0.25">
      <c r="I2979" s="3"/>
      <c r="J2979" s="24"/>
    </row>
    <row r="2980" spans="9:10" s="2" customFormat="1" ht="13.5" x14ac:dyDescent="0.25">
      <c r="I2980" s="3"/>
      <c r="J2980" s="24"/>
    </row>
    <row r="2981" spans="9:10" s="2" customFormat="1" ht="13.5" x14ac:dyDescent="0.25">
      <c r="I2981" s="3"/>
      <c r="J2981" s="24"/>
    </row>
    <row r="2982" spans="9:10" s="2" customFormat="1" ht="13.5" x14ac:dyDescent="0.25">
      <c r="I2982" s="3"/>
      <c r="J2982" s="24"/>
    </row>
    <row r="2983" spans="9:10" s="2" customFormat="1" ht="13.5" x14ac:dyDescent="0.25">
      <c r="I2983" s="3"/>
      <c r="J2983" s="24"/>
    </row>
    <row r="2984" spans="9:10" s="2" customFormat="1" ht="13.5" x14ac:dyDescent="0.25">
      <c r="I2984" s="3"/>
      <c r="J2984" s="24"/>
    </row>
    <row r="2985" spans="9:10" s="2" customFormat="1" ht="13.5" x14ac:dyDescent="0.25">
      <c r="I2985" s="3"/>
      <c r="J2985" s="24"/>
    </row>
    <row r="2986" spans="9:10" s="2" customFormat="1" ht="13.5" x14ac:dyDescent="0.25">
      <c r="I2986" s="3"/>
      <c r="J2986" s="24"/>
    </row>
    <row r="2987" spans="9:10" s="2" customFormat="1" ht="13.5" x14ac:dyDescent="0.25">
      <c r="I2987" s="3"/>
      <c r="J2987" s="24"/>
    </row>
    <row r="2988" spans="9:10" s="2" customFormat="1" ht="13.5" x14ac:dyDescent="0.25">
      <c r="I2988" s="3"/>
      <c r="J2988" s="24"/>
    </row>
    <row r="2989" spans="9:10" s="2" customFormat="1" ht="13.5" x14ac:dyDescent="0.25">
      <c r="I2989" s="3"/>
      <c r="J2989" s="24"/>
    </row>
    <row r="2990" spans="9:10" s="2" customFormat="1" ht="13.5" x14ac:dyDescent="0.25">
      <c r="I2990" s="3"/>
      <c r="J2990" s="24"/>
    </row>
    <row r="2991" spans="9:10" s="2" customFormat="1" ht="13.5" x14ac:dyDescent="0.25">
      <c r="I2991" s="3"/>
      <c r="J2991" s="24"/>
    </row>
    <row r="2992" spans="9:10" s="2" customFormat="1" ht="13.5" x14ac:dyDescent="0.25">
      <c r="I2992" s="3"/>
      <c r="J2992" s="24"/>
    </row>
    <row r="2993" spans="9:10" s="2" customFormat="1" ht="13.5" x14ac:dyDescent="0.25">
      <c r="I2993" s="3"/>
      <c r="J2993" s="24"/>
    </row>
    <row r="2994" spans="9:10" s="2" customFormat="1" ht="13.5" x14ac:dyDescent="0.25">
      <c r="I2994" s="3"/>
      <c r="J2994" s="24"/>
    </row>
    <row r="2995" spans="9:10" s="2" customFormat="1" ht="13.5" x14ac:dyDescent="0.25">
      <c r="I2995" s="3"/>
      <c r="J2995" s="24"/>
    </row>
    <row r="2996" spans="9:10" s="2" customFormat="1" ht="13.5" x14ac:dyDescent="0.25">
      <c r="I2996" s="3"/>
      <c r="J2996" s="24"/>
    </row>
    <row r="2997" spans="9:10" s="2" customFormat="1" ht="13.5" x14ac:dyDescent="0.25">
      <c r="I2997" s="3"/>
      <c r="J2997" s="24"/>
    </row>
    <row r="2998" spans="9:10" s="2" customFormat="1" ht="13.5" x14ac:dyDescent="0.25">
      <c r="I2998" s="3"/>
      <c r="J2998" s="24"/>
    </row>
    <row r="2999" spans="9:10" s="2" customFormat="1" ht="13.5" x14ac:dyDescent="0.25">
      <c r="I2999" s="3"/>
      <c r="J2999" s="24"/>
    </row>
    <row r="3000" spans="9:10" s="2" customFormat="1" ht="13.5" x14ac:dyDescent="0.25">
      <c r="I3000" s="3"/>
      <c r="J3000" s="24"/>
    </row>
    <row r="3001" spans="9:10" s="2" customFormat="1" ht="13.5" x14ac:dyDescent="0.25">
      <c r="I3001" s="3"/>
      <c r="J3001" s="24"/>
    </row>
    <row r="3002" spans="9:10" s="2" customFormat="1" ht="13.5" x14ac:dyDescent="0.25">
      <c r="I3002" s="3"/>
      <c r="J3002" s="24"/>
    </row>
    <row r="3003" spans="9:10" s="2" customFormat="1" ht="13.5" x14ac:dyDescent="0.25">
      <c r="I3003" s="3"/>
      <c r="J3003" s="24"/>
    </row>
    <row r="3004" spans="9:10" s="2" customFormat="1" ht="13.5" x14ac:dyDescent="0.25">
      <c r="I3004" s="3"/>
      <c r="J3004" s="24"/>
    </row>
    <row r="3005" spans="9:10" s="2" customFormat="1" ht="13.5" x14ac:dyDescent="0.25">
      <c r="I3005" s="3"/>
      <c r="J3005" s="24"/>
    </row>
    <row r="3006" spans="9:10" s="2" customFormat="1" ht="13.5" x14ac:dyDescent="0.25">
      <c r="I3006" s="3"/>
      <c r="J3006" s="24"/>
    </row>
    <row r="3007" spans="9:10" s="2" customFormat="1" ht="13.5" x14ac:dyDescent="0.25">
      <c r="I3007" s="3"/>
      <c r="J3007" s="24"/>
    </row>
    <row r="3008" spans="9:10" s="2" customFormat="1" ht="13.5" x14ac:dyDescent="0.25">
      <c r="I3008" s="3"/>
      <c r="J3008" s="24"/>
    </row>
    <row r="3009" spans="9:10" s="2" customFormat="1" ht="13.5" x14ac:dyDescent="0.25">
      <c r="I3009" s="3"/>
      <c r="J3009" s="24"/>
    </row>
    <row r="3010" spans="9:10" s="2" customFormat="1" ht="13.5" x14ac:dyDescent="0.25">
      <c r="I3010" s="3"/>
      <c r="J3010" s="24"/>
    </row>
    <row r="3011" spans="9:10" s="2" customFormat="1" ht="13.5" x14ac:dyDescent="0.25">
      <c r="I3011" s="3"/>
      <c r="J3011" s="24"/>
    </row>
    <row r="3012" spans="9:10" s="2" customFormat="1" ht="13.5" x14ac:dyDescent="0.25">
      <c r="I3012" s="3"/>
      <c r="J3012" s="24"/>
    </row>
    <row r="3013" spans="9:10" s="2" customFormat="1" ht="13.5" x14ac:dyDescent="0.25">
      <c r="I3013" s="3"/>
      <c r="J3013" s="24"/>
    </row>
    <row r="3014" spans="9:10" s="2" customFormat="1" ht="13.5" x14ac:dyDescent="0.25">
      <c r="I3014" s="3"/>
      <c r="J3014" s="24"/>
    </row>
    <row r="3015" spans="9:10" s="2" customFormat="1" ht="13.5" x14ac:dyDescent="0.25">
      <c r="I3015" s="3"/>
      <c r="J3015" s="24"/>
    </row>
    <row r="3016" spans="9:10" s="2" customFormat="1" ht="13.5" x14ac:dyDescent="0.25">
      <c r="I3016" s="3"/>
      <c r="J3016" s="24"/>
    </row>
    <row r="3017" spans="9:10" s="2" customFormat="1" ht="13.5" x14ac:dyDescent="0.25">
      <c r="I3017" s="3"/>
      <c r="J3017" s="24"/>
    </row>
    <row r="3018" spans="9:10" s="2" customFormat="1" ht="13.5" x14ac:dyDescent="0.25">
      <c r="I3018" s="3"/>
      <c r="J3018" s="24"/>
    </row>
    <row r="3019" spans="9:10" s="2" customFormat="1" ht="13.5" x14ac:dyDescent="0.25">
      <c r="I3019" s="3"/>
      <c r="J3019" s="24"/>
    </row>
    <row r="3020" spans="9:10" s="2" customFormat="1" ht="13.5" x14ac:dyDescent="0.25">
      <c r="I3020" s="3"/>
      <c r="J3020" s="24"/>
    </row>
    <row r="3021" spans="9:10" s="2" customFormat="1" ht="13.5" x14ac:dyDescent="0.25">
      <c r="I3021" s="3"/>
      <c r="J3021" s="24"/>
    </row>
    <row r="3022" spans="9:10" s="2" customFormat="1" ht="13.5" x14ac:dyDescent="0.25">
      <c r="I3022" s="3"/>
      <c r="J3022" s="24"/>
    </row>
    <row r="3023" spans="9:10" s="2" customFormat="1" ht="13.5" x14ac:dyDescent="0.25">
      <c r="I3023" s="3"/>
      <c r="J3023" s="24"/>
    </row>
    <row r="3024" spans="9:10" s="2" customFormat="1" ht="13.5" x14ac:dyDescent="0.25">
      <c r="I3024" s="3"/>
      <c r="J3024" s="24"/>
    </row>
    <row r="3025" spans="9:10" s="2" customFormat="1" ht="13.5" x14ac:dyDescent="0.25">
      <c r="I3025" s="3"/>
      <c r="J3025" s="24"/>
    </row>
    <row r="3026" spans="9:10" s="2" customFormat="1" ht="13.5" x14ac:dyDescent="0.25">
      <c r="I3026" s="3"/>
      <c r="J3026" s="24"/>
    </row>
    <row r="3027" spans="9:10" s="2" customFormat="1" ht="13.5" x14ac:dyDescent="0.25">
      <c r="I3027" s="3"/>
      <c r="J3027" s="24"/>
    </row>
    <row r="3028" spans="9:10" s="2" customFormat="1" ht="13.5" x14ac:dyDescent="0.25">
      <c r="I3028" s="3"/>
      <c r="J3028" s="24"/>
    </row>
    <row r="3029" spans="9:10" s="2" customFormat="1" ht="13.5" x14ac:dyDescent="0.25">
      <c r="I3029" s="3"/>
      <c r="J3029" s="24"/>
    </row>
    <row r="3030" spans="9:10" s="2" customFormat="1" ht="13.5" x14ac:dyDescent="0.25">
      <c r="I3030" s="3"/>
      <c r="J3030" s="24"/>
    </row>
    <row r="3031" spans="9:10" s="2" customFormat="1" ht="13.5" x14ac:dyDescent="0.25">
      <c r="I3031" s="3"/>
      <c r="J3031" s="24"/>
    </row>
    <row r="3032" spans="9:10" s="2" customFormat="1" ht="13.5" x14ac:dyDescent="0.25">
      <c r="I3032" s="3"/>
      <c r="J3032" s="24"/>
    </row>
    <row r="3033" spans="9:10" s="2" customFormat="1" ht="13.5" x14ac:dyDescent="0.25">
      <c r="I3033" s="3"/>
      <c r="J3033" s="24"/>
    </row>
    <row r="3034" spans="9:10" s="2" customFormat="1" ht="13.5" x14ac:dyDescent="0.25">
      <c r="I3034" s="3"/>
      <c r="J3034" s="24"/>
    </row>
    <row r="3035" spans="9:10" s="2" customFormat="1" ht="13.5" x14ac:dyDescent="0.25">
      <c r="I3035" s="3"/>
      <c r="J3035" s="24"/>
    </row>
    <row r="3036" spans="9:10" s="2" customFormat="1" ht="13.5" x14ac:dyDescent="0.25">
      <c r="I3036" s="3"/>
      <c r="J3036" s="24"/>
    </row>
    <row r="3037" spans="9:10" s="2" customFormat="1" ht="13.5" x14ac:dyDescent="0.25">
      <c r="I3037" s="3"/>
      <c r="J3037" s="24"/>
    </row>
    <row r="3038" spans="9:10" s="2" customFormat="1" ht="13.5" x14ac:dyDescent="0.25">
      <c r="I3038" s="3"/>
      <c r="J3038" s="24"/>
    </row>
    <row r="3039" spans="9:10" s="2" customFormat="1" ht="13.5" x14ac:dyDescent="0.25">
      <c r="I3039" s="3"/>
      <c r="J3039" s="24"/>
    </row>
    <row r="3040" spans="9:10" s="2" customFormat="1" ht="13.5" x14ac:dyDescent="0.25">
      <c r="I3040" s="3"/>
      <c r="J3040" s="24"/>
    </row>
    <row r="3041" spans="9:10" s="2" customFormat="1" ht="13.5" x14ac:dyDescent="0.25">
      <c r="I3041" s="3"/>
      <c r="J3041" s="24"/>
    </row>
    <row r="3042" spans="9:10" s="2" customFormat="1" ht="13.5" x14ac:dyDescent="0.25">
      <c r="I3042" s="3"/>
      <c r="J3042" s="24"/>
    </row>
    <row r="3043" spans="9:10" s="2" customFormat="1" ht="13.5" x14ac:dyDescent="0.25">
      <c r="I3043" s="3"/>
      <c r="J3043" s="24"/>
    </row>
    <row r="3044" spans="9:10" s="2" customFormat="1" ht="13.5" x14ac:dyDescent="0.25">
      <c r="I3044" s="3"/>
      <c r="J3044" s="24"/>
    </row>
    <row r="3045" spans="9:10" s="2" customFormat="1" ht="13.5" x14ac:dyDescent="0.25">
      <c r="I3045" s="3"/>
      <c r="J3045" s="24"/>
    </row>
    <row r="3046" spans="9:10" s="2" customFormat="1" ht="13.5" x14ac:dyDescent="0.25">
      <c r="I3046" s="3"/>
      <c r="J3046" s="24"/>
    </row>
    <row r="3047" spans="9:10" s="2" customFormat="1" ht="13.5" x14ac:dyDescent="0.25">
      <c r="I3047" s="3"/>
      <c r="J3047" s="24"/>
    </row>
    <row r="3048" spans="9:10" s="2" customFormat="1" ht="13.5" x14ac:dyDescent="0.25">
      <c r="I3048" s="3"/>
      <c r="J3048" s="24"/>
    </row>
    <row r="3049" spans="9:10" s="2" customFormat="1" ht="13.5" x14ac:dyDescent="0.25">
      <c r="I3049" s="3"/>
      <c r="J3049" s="24"/>
    </row>
    <row r="3050" spans="9:10" s="2" customFormat="1" ht="13.5" x14ac:dyDescent="0.25">
      <c r="I3050" s="3"/>
      <c r="J3050" s="24"/>
    </row>
    <row r="3051" spans="9:10" s="2" customFormat="1" ht="13.5" x14ac:dyDescent="0.25">
      <c r="I3051" s="3"/>
      <c r="J3051" s="24"/>
    </row>
    <row r="3052" spans="9:10" s="2" customFormat="1" ht="13.5" x14ac:dyDescent="0.25">
      <c r="I3052" s="3"/>
      <c r="J3052" s="24"/>
    </row>
    <row r="3053" spans="9:10" s="2" customFormat="1" ht="13.5" x14ac:dyDescent="0.25">
      <c r="I3053" s="3"/>
      <c r="J3053" s="24"/>
    </row>
    <row r="3054" spans="9:10" s="2" customFormat="1" ht="13.5" x14ac:dyDescent="0.25">
      <c r="I3054" s="3"/>
      <c r="J3054" s="24"/>
    </row>
    <row r="3055" spans="9:10" s="2" customFormat="1" ht="13.5" x14ac:dyDescent="0.25">
      <c r="I3055" s="3"/>
      <c r="J3055" s="24"/>
    </row>
    <row r="3056" spans="9:10" s="2" customFormat="1" ht="13.5" x14ac:dyDescent="0.25">
      <c r="I3056" s="3"/>
      <c r="J3056" s="24"/>
    </row>
    <row r="3057" spans="9:10" s="2" customFormat="1" ht="13.5" x14ac:dyDescent="0.25">
      <c r="I3057" s="3"/>
      <c r="J3057" s="24"/>
    </row>
    <row r="3058" spans="9:10" s="2" customFormat="1" ht="13.5" x14ac:dyDescent="0.25">
      <c r="I3058" s="3"/>
      <c r="J3058" s="24"/>
    </row>
    <row r="3059" spans="9:10" s="2" customFormat="1" ht="13.5" x14ac:dyDescent="0.25">
      <c r="I3059" s="3"/>
      <c r="J3059" s="24"/>
    </row>
    <row r="3060" spans="9:10" s="2" customFormat="1" ht="13.5" x14ac:dyDescent="0.25">
      <c r="I3060" s="3"/>
      <c r="J3060" s="24"/>
    </row>
    <row r="3061" spans="9:10" s="2" customFormat="1" ht="13.5" x14ac:dyDescent="0.25">
      <c r="I3061" s="3"/>
      <c r="J3061" s="24"/>
    </row>
    <row r="3062" spans="9:10" s="2" customFormat="1" ht="13.5" x14ac:dyDescent="0.25">
      <c r="I3062" s="3"/>
      <c r="J3062" s="24"/>
    </row>
    <row r="3063" spans="9:10" s="2" customFormat="1" ht="13.5" x14ac:dyDescent="0.25">
      <c r="I3063" s="3"/>
      <c r="J3063" s="24"/>
    </row>
    <row r="3064" spans="9:10" s="2" customFormat="1" ht="13.5" x14ac:dyDescent="0.25">
      <c r="I3064" s="3"/>
      <c r="J3064" s="24"/>
    </row>
    <row r="3065" spans="9:10" s="2" customFormat="1" ht="13.5" x14ac:dyDescent="0.25">
      <c r="I3065" s="3"/>
      <c r="J3065" s="24"/>
    </row>
    <row r="3066" spans="9:10" s="2" customFormat="1" ht="13.5" x14ac:dyDescent="0.25">
      <c r="I3066" s="3"/>
      <c r="J3066" s="24"/>
    </row>
    <row r="3067" spans="9:10" s="2" customFormat="1" ht="13.5" x14ac:dyDescent="0.25">
      <c r="I3067" s="3"/>
      <c r="J3067" s="24"/>
    </row>
    <row r="3068" spans="9:10" s="2" customFormat="1" ht="13.5" x14ac:dyDescent="0.25">
      <c r="I3068" s="3"/>
      <c r="J3068" s="24"/>
    </row>
    <row r="3069" spans="9:10" s="2" customFormat="1" ht="13.5" x14ac:dyDescent="0.25">
      <c r="I3069" s="3"/>
      <c r="J3069" s="24"/>
    </row>
    <row r="3070" spans="9:10" s="2" customFormat="1" ht="13.5" x14ac:dyDescent="0.25">
      <c r="I3070" s="3"/>
      <c r="J3070" s="24"/>
    </row>
    <row r="3071" spans="9:10" s="2" customFormat="1" ht="13.5" x14ac:dyDescent="0.25">
      <c r="I3071" s="3"/>
      <c r="J3071" s="24"/>
    </row>
    <row r="3072" spans="9:10" s="2" customFormat="1" ht="13.5" x14ac:dyDescent="0.25">
      <c r="I3072" s="3"/>
      <c r="J3072" s="24"/>
    </row>
    <row r="3073" spans="9:10" s="2" customFormat="1" ht="13.5" x14ac:dyDescent="0.25">
      <c r="I3073" s="3"/>
      <c r="J3073" s="24"/>
    </row>
    <row r="3074" spans="9:10" s="2" customFormat="1" ht="13.5" x14ac:dyDescent="0.25">
      <c r="I3074" s="3"/>
      <c r="J3074" s="24"/>
    </row>
    <row r="3075" spans="9:10" s="2" customFormat="1" ht="13.5" x14ac:dyDescent="0.25">
      <c r="I3075" s="3"/>
      <c r="J3075" s="24"/>
    </row>
    <row r="3076" spans="9:10" s="2" customFormat="1" ht="13.5" x14ac:dyDescent="0.25">
      <c r="I3076" s="3"/>
      <c r="J3076" s="24"/>
    </row>
    <row r="3077" spans="9:10" s="2" customFormat="1" ht="13.5" x14ac:dyDescent="0.25">
      <c r="I3077" s="3"/>
      <c r="J3077" s="24"/>
    </row>
    <row r="3078" spans="9:10" s="2" customFormat="1" ht="13.5" x14ac:dyDescent="0.25">
      <c r="I3078" s="3"/>
      <c r="J3078" s="24"/>
    </row>
    <row r="3079" spans="9:10" s="2" customFormat="1" ht="13.5" x14ac:dyDescent="0.25">
      <c r="I3079" s="3"/>
      <c r="J3079" s="24"/>
    </row>
    <row r="3080" spans="9:10" s="2" customFormat="1" ht="13.5" x14ac:dyDescent="0.25">
      <c r="I3080" s="3"/>
      <c r="J3080" s="24"/>
    </row>
    <row r="3081" spans="9:10" s="2" customFormat="1" ht="13.5" x14ac:dyDescent="0.25">
      <c r="I3081" s="3"/>
      <c r="J3081" s="24"/>
    </row>
    <row r="3082" spans="9:10" s="2" customFormat="1" ht="13.5" x14ac:dyDescent="0.25">
      <c r="I3082" s="3"/>
      <c r="J3082" s="24"/>
    </row>
    <row r="3083" spans="9:10" s="2" customFormat="1" ht="13.5" x14ac:dyDescent="0.25">
      <c r="I3083" s="3"/>
      <c r="J3083" s="24"/>
    </row>
    <row r="3084" spans="9:10" s="2" customFormat="1" ht="13.5" x14ac:dyDescent="0.25">
      <c r="I3084" s="3"/>
      <c r="J3084" s="24"/>
    </row>
    <row r="3085" spans="9:10" s="2" customFormat="1" ht="13.5" x14ac:dyDescent="0.25">
      <c r="I3085" s="3"/>
      <c r="J3085" s="24"/>
    </row>
    <row r="3086" spans="9:10" s="2" customFormat="1" ht="13.5" x14ac:dyDescent="0.25">
      <c r="I3086" s="3"/>
      <c r="J3086" s="24"/>
    </row>
    <row r="3087" spans="9:10" s="2" customFormat="1" ht="13.5" x14ac:dyDescent="0.25">
      <c r="I3087" s="3"/>
      <c r="J3087" s="24"/>
    </row>
    <row r="3088" spans="9:10" s="2" customFormat="1" ht="13.5" x14ac:dyDescent="0.25">
      <c r="I3088" s="3"/>
      <c r="J3088" s="24"/>
    </row>
    <row r="3089" spans="9:10" s="2" customFormat="1" ht="13.5" x14ac:dyDescent="0.25">
      <c r="I3089" s="3"/>
      <c r="J3089" s="24"/>
    </row>
    <row r="3090" spans="9:10" s="2" customFormat="1" ht="13.5" x14ac:dyDescent="0.25">
      <c r="I3090" s="3"/>
      <c r="J3090" s="24"/>
    </row>
    <row r="3091" spans="9:10" s="2" customFormat="1" ht="13.5" x14ac:dyDescent="0.25">
      <c r="I3091" s="3"/>
      <c r="J3091" s="24"/>
    </row>
    <row r="3092" spans="9:10" s="2" customFormat="1" ht="13.5" x14ac:dyDescent="0.25">
      <c r="I3092" s="3"/>
      <c r="J3092" s="24"/>
    </row>
    <row r="3093" spans="9:10" s="2" customFormat="1" ht="13.5" x14ac:dyDescent="0.25">
      <c r="I3093" s="3"/>
      <c r="J3093" s="24"/>
    </row>
    <row r="3094" spans="9:10" s="2" customFormat="1" ht="13.5" x14ac:dyDescent="0.25">
      <c r="I3094" s="3"/>
      <c r="J3094" s="24"/>
    </row>
    <row r="3095" spans="9:10" s="2" customFormat="1" ht="13.5" x14ac:dyDescent="0.25">
      <c r="I3095" s="3"/>
      <c r="J3095" s="24"/>
    </row>
    <row r="3096" spans="9:10" s="2" customFormat="1" ht="13.5" x14ac:dyDescent="0.25">
      <c r="I3096" s="3"/>
      <c r="J3096" s="24"/>
    </row>
    <row r="3097" spans="9:10" s="2" customFormat="1" ht="13.5" x14ac:dyDescent="0.25">
      <c r="I3097" s="3"/>
      <c r="J3097" s="24"/>
    </row>
    <row r="3098" spans="9:10" s="2" customFormat="1" ht="13.5" x14ac:dyDescent="0.25">
      <c r="I3098" s="3"/>
      <c r="J3098" s="24"/>
    </row>
    <row r="3099" spans="9:10" s="2" customFormat="1" ht="13.5" x14ac:dyDescent="0.25">
      <c r="I3099" s="3"/>
      <c r="J3099" s="24"/>
    </row>
    <row r="3100" spans="9:10" s="2" customFormat="1" ht="13.5" x14ac:dyDescent="0.25">
      <c r="I3100" s="3"/>
      <c r="J3100" s="24"/>
    </row>
    <row r="3101" spans="9:10" s="2" customFormat="1" ht="13.5" x14ac:dyDescent="0.25">
      <c r="I3101" s="3"/>
      <c r="J3101" s="24"/>
    </row>
    <row r="3102" spans="9:10" s="2" customFormat="1" ht="13.5" x14ac:dyDescent="0.25">
      <c r="I3102" s="3"/>
      <c r="J3102" s="24"/>
    </row>
    <row r="3103" spans="9:10" s="2" customFormat="1" ht="13.5" x14ac:dyDescent="0.25">
      <c r="I3103" s="3"/>
      <c r="J3103" s="24"/>
    </row>
    <row r="3104" spans="9:10" s="2" customFormat="1" ht="13.5" x14ac:dyDescent="0.25">
      <c r="I3104" s="3"/>
      <c r="J3104" s="24"/>
    </row>
    <row r="3105" spans="9:10" s="2" customFormat="1" ht="13.5" x14ac:dyDescent="0.25">
      <c r="I3105" s="3"/>
      <c r="J3105" s="24"/>
    </row>
    <row r="3106" spans="9:10" s="2" customFormat="1" ht="13.5" x14ac:dyDescent="0.25">
      <c r="I3106" s="3"/>
      <c r="J3106" s="24"/>
    </row>
    <row r="3107" spans="9:10" s="2" customFormat="1" ht="13.5" x14ac:dyDescent="0.25">
      <c r="I3107" s="3"/>
      <c r="J3107" s="24"/>
    </row>
    <row r="3108" spans="9:10" s="2" customFormat="1" ht="13.5" x14ac:dyDescent="0.25">
      <c r="I3108" s="3"/>
      <c r="J3108" s="24"/>
    </row>
    <row r="3109" spans="9:10" s="2" customFormat="1" ht="13.5" x14ac:dyDescent="0.25">
      <c r="I3109" s="3"/>
      <c r="J3109" s="24"/>
    </row>
    <row r="3110" spans="9:10" s="2" customFormat="1" ht="13.5" x14ac:dyDescent="0.25">
      <c r="I3110" s="3"/>
      <c r="J3110" s="24"/>
    </row>
    <row r="3111" spans="9:10" s="2" customFormat="1" ht="13.5" x14ac:dyDescent="0.25">
      <c r="I3111" s="3"/>
      <c r="J3111" s="24"/>
    </row>
    <row r="3112" spans="9:10" s="2" customFormat="1" ht="13.5" x14ac:dyDescent="0.25">
      <c r="I3112" s="3"/>
      <c r="J3112" s="24"/>
    </row>
    <row r="3113" spans="9:10" s="2" customFormat="1" ht="13.5" x14ac:dyDescent="0.25">
      <c r="I3113" s="3"/>
      <c r="J3113" s="24"/>
    </row>
    <row r="3114" spans="9:10" s="2" customFormat="1" ht="13.5" x14ac:dyDescent="0.25">
      <c r="I3114" s="3"/>
      <c r="J3114" s="24"/>
    </row>
    <row r="3115" spans="9:10" s="2" customFormat="1" ht="13.5" x14ac:dyDescent="0.25">
      <c r="I3115" s="3"/>
      <c r="J3115" s="24"/>
    </row>
    <row r="3116" spans="9:10" s="2" customFormat="1" ht="13.5" x14ac:dyDescent="0.25">
      <c r="I3116" s="3"/>
      <c r="J3116" s="24"/>
    </row>
    <row r="3117" spans="9:10" s="2" customFormat="1" ht="13.5" x14ac:dyDescent="0.25">
      <c r="I3117" s="3"/>
      <c r="J3117" s="24"/>
    </row>
    <row r="3118" spans="9:10" s="2" customFormat="1" ht="13.5" x14ac:dyDescent="0.25">
      <c r="I3118" s="3"/>
      <c r="J3118" s="24"/>
    </row>
    <row r="3119" spans="9:10" s="2" customFormat="1" ht="13.5" x14ac:dyDescent="0.25">
      <c r="I3119" s="3"/>
      <c r="J3119" s="24"/>
    </row>
    <row r="3120" spans="9:10" s="2" customFormat="1" ht="13.5" x14ac:dyDescent="0.25">
      <c r="I3120" s="3"/>
      <c r="J3120" s="24"/>
    </row>
    <row r="3121" spans="9:10" s="2" customFormat="1" ht="13.5" x14ac:dyDescent="0.25">
      <c r="I3121" s="3"/>
      <c r="J3121" s="24"/>
    </row>
    <row r="3122" spans="9:10" s="2" customFormat="1" ht="13.5" x14ac:dyDescent="0.25">
      <c r="I3122" s="3"/>
      <c r="J3122" s="24"/>
    </row>
    <row r="3123" spans="9:10" s="2" customFormat="1" ht="13.5" x14ac:dyDescent="0.25">
      <c r="I3123" s="3"/>
      <c r="J3123" s="24"/>
    </row>
    <row r="3124" spans="9:10" s="2" customFormat="1" ht="13.5" x14ac:dyDescent="0.25">
      <c r="I3124" s="3"/>
      <c r="J3124" s="24"/>
    </row>
    <row r="3125" spans="9:10" s="2" customFormat="1" ht="13.5" x14ac:dyDescent="0.25">
      <c r="I3125" s="3"/>
      <c r="J3125" s="24"/>
    </row>
    <row r="3126" spans="9:10" s="2" customFormat="1" ht="13.5" x14ac:dyDescent="0.25">
      <c r="I3126" s="3"/>
      <c r="J3126" s="24"/>
    </row>
    <row r="3127" spans="9:10" s="2" customFormat="1" ht="13.5" x14ac:dyDescent="0.25">
      <c r="I3127" s="3"/>
      <c r="J3127" s="24"/>
    </row>
    <row r="3128" spans="9:10" s="2" customFormat="1" ht="13.5" x14ac:dyDescent="0.25">
      <c r="I3128" s="3"/>
      <c r="J3128" s="24"/>
    </row>
    <row r="3129" spans="9:10" s="2" customFormat="1" ht="13.5" x14ac:dyDescent="0.25">
      <c r="I3129" s="3"/>
      <c r="J3129" s="24"/>
    </row>
    <row r="3130" spans="9:10" s="2" customFormat="1" ht="13.5" x14ac:dyDescent="0.25">
      <c r="I3130" s="3"/>
      <c r="J3130" s="24"/>
    </row>
    <row r="3131" spans="9:10" s="2" customFormat="1" ht="13.5" x14ac:dyDescent="0.25">
      <c r="I3131" s="3"/>
      <c r="J3131" s="24"/>
    </row>
    <row r="3132" spans="9:10" s="2" customFormat="1" ht="13.5" x14ac:dyDescent="0.25">
      <c r="I3132" s="3"/>
      <c r="J3132" s="24"/>
    </row>
    <row r="3133" spans="9:10" s="2" customFormat="1" ht="13.5" x14ac:dyDescent="0.25">
      <c r="I3133" s="3"/>
      <c r="J3133" s="24"/>
    </row>
    <row r="3134" spans="9:10" s="2" customFormat="1" ht="13.5" x14ac:dyDescent="0.25">
      <c r="I3134" s="3"/>
      <c r="J3134" s="24"/>
    </row>
    <row r="3135" spans="9:10" s="2" customFormat="1" ht="13.5" x14ac:dyDescent="0.25">
      <c r="I3135" s="3"/>
      <c r="J3135" s="24"/>
    </row>
    <row r="3136" spans="9:10" s="2" customFormat="1" ht="13.5" x14ac:dyDescent="0.25">
      <c r="I3136" s="3"/>
      <c r="J3136" s="24"/>
    </row>
    <row r="3137" spans="9:10" s="2" customFormat="1" ht="13.5" x14ac:dyDescent="0.25">
      <c r="I3137" s="3"/>
      <c r="J3137" s="24"/>
    </row>
    <row r="3138" spans="9:10" s="2" customFormat="1" ht="13.5" x14ac:dyDescent="0.25">
      <c r="I3138" s="3"/>
      <c r="J3138" s="24"/>
    </row>
    <row r="3139" spans="9:10" s="2" customFormat="1" ht="13.5" x14ac:dyDescent="0.25">
      <c r="I3139" s="3"/>
      <c r="J3139" s="24"/>
    </row>
    <row r="3140" spans="9:10" s="2" customFormat="1" ht="13.5" x14ac:dyDescent="0.25">
      <c r="I3140" s="3"/>
      <c r="J3140" s="24"/>
    </row>
    <row r="3141" spans="9:10" s="2" customFormat="1" ht="13.5" x14ac:dyDescent="0.25">
      <c r="I3141" s="3"/>
      <c r="J3141" s="24"/>
    </row>
    <row r="3142" spans="9:10" s="2" customFormat="1" ht="13.5" x14ac:dyDescent="0.25">
      <c r="I3142" s="3"/>
      <c r="J3142" s="24"/>
    </row>
    <row r="3143" spans="9:10" s="2" customFormat="1" ht="13.5" x14ac:dyDescent="0.25">
      <c r="I3143" s="3"/>
      <c r="J3143" s="24"/>
    </row>
    <row r="3144" spans="9:10" s="2" customFormat="1" ht="13.5" x14ac:dyDescent="0.25">
      <c r="I3144" s="3"/>
      <c r="J3144" s="24"/>
    </row>
    <row r="3145" spans="9:10" s="2" customFormat="1" ht="13.5" x14ac:dyDescent="0.25">
      <c r="I3145" s="3"/>
      <c r="J3145" s="24"/>
    </row>
    <row r="3146" spans="9:10" s="2" customFormat="1" ht="13.5" x14ac:dyDescent="0.25">
      <c r="I3146" s="3"/>
      <c r="J3146" s="24"/>
    </row>
    <row r="3147" spans="9:10" s="2" customFormat="1" ht="13.5" x14ac:dyDescent="0.25">
      <c r="I3147" s="3"/>
      <c r="J3147" s="24"/>
    </row>
    <row r="3148" spans="9:10" s="2" customFormat="1" ht="13.5" x14ac:dyDescent="0.25">
      <c r="I3148" s="3"/>
      <c r="J3148" s="24"/>
    </row>
    <row r="3149" spans="9:10" s="2" customFormat="1" ht="13.5" x14ac:dyDescent="0.25">
      <c r="I3149" s="3"/>
      <c r="J3149" s="24"/>
    </row>
    <row r="3150" spans="9:10" s="2" customFormat="1" ht="13.5" x14ac:dyDescent="0.25">
      <c r="I3150" s="3"/>
      <c r="J3150" s="24"/>
    </row>
    <row r="3151" spans="9:10" s="2" customFormat="1" ht="13.5" x14ac:dyDescent="0.25">
      <c r="I3151" s="3"/>
      <c r="J3151" s="24"/>
    </row>
    <row r="3152" spans="9:10" s="2" customFormat="1" ht="13.5" x14ac:dyDescent="0.25">
      <c r="I3152" s="3"/>
      <c r="J3152" s="24"/>
    </row>
    <row r="3153" spans="9:10" s="2" customFormat="1" ht="13.5" x14ac:dyDescent="0.25">
      <c r="I3153" s="3"/>
      <c r="J3153" s="24"/>
    </row>
    <row r="3154" spans="9:10" s="2" customFormat="1" ht="13.5" x14ac:dyDescent="0.25">
      <c r="I3154" s="3"/>
      <c r="J3154" s="24"/>
    </row>
    <row r="3155" spans="9:10" s="2" customFormat="1" ht="13.5" x14ac:dyDescent="0.25">
      <c r="I3155" s="3"/>
      <c r="J3155" s="24"/>
    </row>
    <row r="3156" spans="9:10" s="2" customFormat="1" ht="13.5" x14ac:dyDescent="0.25">
      <c r="I3156" s="3"/>
      <c r="J3156" s="24"/>
    </row>
    <row r="3157" spans="9:10" s="2" customFormat="1" ht="13.5" x14ac:dyDescent="0.25">
      <c r="I3157" s="3"/>
      <c r="J3157" s="24"/>
    </row>
    <row r="3158" spans="9:10" s="2" customFormat="1" ht="13.5" x14ac:dyDescent="0.25">
      <c r="I3158" s="3"/>
      <c r="J3158" s="24"/>
    </row>
    <row r="3159" spans="9:10" s="2" customFormat="1" ht="13.5" x14ac:dyDescent="0.25">
      <c r="I3159" s="3"/>
      <c r="J3159" s="24"/>
    </row>
    <row r="3160" spans="9:10" s="2" customFormat="1" ht="13.5" x14ac:dyDescent="0.25">
      <c r="I3160" s="3"/>
      <c r="J3160" s="24"/>
    </row>
    <row r="3161" spans="9:10" s="2" customFormat="1" ht="13.5" x14ac:dyDescent="0.25">
      <c r="I3161" s="3"/>
      <c r="J3161" s="24"/>
    </row>
    <row r="3162" spans="9:10" s="2" customFormat="1" ht="13.5" x14ac:dyDescent="0.25">
      <c r="I3162" s="3"/>
      <c r="J3162" s="24"/>
    </row>
    <row r="3163" spans="9:10" s="2" customFormat="1" ht="13.5" x14ac:dyDescent="0.25">
      <c r="I3163" s="3"/>
      <c r="J3163" s="24"/>
    </row>
    <row r="3164" spans="9:10" s="2" customFormat="1" ht="13.5" x14ac:dyDescent="0.25">
      <c r="I3164" s="3"/>
      <c r="J3164" s="24"/>
    </row>
    <row r="3165" spans="9:10" s="2" customFormat="1" ht="13.5" x14ac:dyDescent="0.25">
      <c r="I3165" s="3"/>
      <c r="J3165" s="24"/>
    </row>
    <row r="3166" spans="9:10" s="2" customFormat="1" ht="13.5" x14ac:dyDescent="0.25">
      <c r="I3166" s="3"/>
      <c r="J3166" s="24"/>
    </row>
    <row r="3167" spans="9:10" s="2" customFormat="1" ht="13.5" x14ac:dyDescent="0.25">
      <c r="I3167" s="3"/>
      <c r="J3167" s="24"/>
    </row>
    <row r="3168" spans="9:10" s="2" customFormat="1" ht="13.5" x14ac:dyDescent="0.25">
      <c r="I3168" s="3"/>
      <c r="J3168" s="24"/>
    </row>
    <row r="3169" spans="9:10" s="2" customFormat="1" ht="13.5" x14ac:dyDescent="0.25">
      <c r="I3169" s="3"/>
      <c r="J3169" s="24"/>
    </row>
    <row r="3170" spans="9:10" s="2" customFormat="1" ht="13.5" x14ac:dyDescent="0.25">
      <c r="I3170" s="3"/>
      <c r="J3170" s="24"/>
    </row>
    <row r="3171" spans="9:10" s="2" customFormat="1" ht="13.5" x14ac:dyDescent="0.25">
      <c r="I3171" s="3"/>
      <c r="J3171" s="24"/>
    </row>
    <row r="3172" spans="9:10" s="2" customFormat="1" ht="13.5" x14ac:dyDescent="0.25">
      <c r="I3172" s="3"/>
      <c r="J3172" s="24"/>
    </row>
    <row r="3173" spans="9:10" s="2" customFormat="1" ht="13.5" x14ac:dyDescent="0.25">
      <c r="I3173" s="3"/>
      <c r="J3173" s="24"/>
    </row>
    <row r="3174" spans="9:10" s="2" customFormat="1" ht="13.5" x14ac:dyDescent="0.25">
      <c r="I3174" s="3"/>
      <c r="J3174" s="24"/>
    </row>
    <row r="3175" spans="9:10" s="2" customFormat="1" ht="13.5" x14ac:dyDescent="0.25">
      <c r="I3175" s="3"/>
      <c r="J3175" s="24"/>
    </row>
    <row r="3176" spans="9:10" s="2" customFormat="1" ht="13.5" x14ac:dyDescent="0.25">
      <c r="I3176" s="3"/>
      <c r="J3176" s="24"/>
    </row>
    <row r="3177" spans="9:10" s="2" customFormat="1" ht="13.5" x14ac:dyDescent="0.25">
      <c r="I3177" s="3"/>
      <c r="J3177" s="24"/>
    </row>
    <row r="3178" spans="9:10" s="2" customFormat="1" ht="13.5" x14ac:dyDescent="0.25">
      <c r="I3178" s="3"/>
      <c r="J3178" s="24"/>
    </row>
    <row r="3179" spans="9:10" s="2" customFormat="1" ht="13.5" x14ac:dyDescent="0.25">
      <c r="I3179" s="3"/>
      <c r="J3179" s="24"/>
    </row>
    <row r="3180" spans="9:10" s="2" customFormat="1" ht="13.5" x14ac:dyDescent="0.25">
      <c r="I3180" s="3"/>
      <c r="J3180" s="24"/>
    </row>
    <row r="3181" spans="9:10" s="2" customFormat="1" ht="13.5" x14ac:dyDescent="0.25">
      <c r="I3181" s="3"/>
      <c r="J3181" s="24"/>
    </row>
    <row r="3182" spans="9:10" s="2" customFormat="1" ht="13.5" x14ac:dyDescent="0.25">
      <c r="I3182" s="3"/>
      <c r="J3182" s="24"/>
    </row>
    <row r="3183" spans="9:10" s="2" customFormat="1" ht="13.5" x14ac:dyDescent="0.25">
      <c r="I3183" s="3"/>
      <c r="J3183" s="24"/>
    </row>
    <row r="3184" spans="9:10" s="2" customFormat="1" ht="13.5" x14ac:dyDescent="0.25">
      <c r="I3184" s="3"/>
      <c r="J3184" s="24"/>
    </row>
    <row r="3185" spans="9:10" s="2" customFormat="1" ht="13.5" x14ac:dyDescent="0.25">
      <c r="I3185" s="3"/>
      <c r="J3185" s="24"/>
    </row>
    <row r="3186" spans="9:10" s="2" customFormat="1" ht="13.5" x14ac:dyDescent="0.25">
      <c r="I3186" s="3"/>
      <c r="J3186" s="24"/>
    </row>
    <row r="3187" spans="9:10" s="2" customFormat="1" ht="13.5" x14ac:dyDescent="0.25">
      <c r="I3187" s="3"/>
      <c r="J3187" s="24"/>
    </row>
    <row r="3188" spans="9:10" s="2" customFormat="1" ht="13.5" x14ac:dyDescent="0.25">
      <c r="I3188" s="3"/>
      <c r="J3188" s="24"/>
    </row>
    <row r="3189" spans="9:10" s="2" customFormat="1" ht="13.5" x14ac:dyDescent="0.25">
      <c r="I3189" s="3"/>
      <c r="J3189" s="24"/>
    </row>
    <row r="3190" spans="9:10" s="2" customFormat="1" ht="13.5" x14ac:dyDescent="0.25">
      <c r="I3190" s="3"/>
      <c r="J3190" s="24"/>
    </row>
    <row r="3191" spans="9:10" s="2" customFormat="1" ht="13.5" x14ac:dyDescent="0.25">
      <c r="I3191" s="3"/>
      <c r="J3191" s="24"/>
    </row>
    <row r="3192" spans="9:10" s="2" customFormat="1" ht="13.5" x14ac:dyDescent="0.25">
      <c r="I3192" s="3"/>
      <c r="J3192" s="24"/>
    </row>
    <row r="3193" spans="9:10" s="2" customFormat="1" ht="13.5" x14ac:dyDescent="0.25">
      <c r="I3193" s="3"/>
      <c r="J3193" s="24"/>
    </row>
    <row r="3194" spans="9:10" s="2" customFormat="1" ht="13.5" x14ac:dyDescent="0.25">
      <c r="I3194" s="3"/>
      <c r="J3194" s="24"/>
    </row>
    <row r="3195" spans="9:10" s="2" customFormat="1" ht="13.5" x14ac:dyDescent="0.25">
      <c r="I3195" s="3"/>
      <c r="J3195" s="24"/>
    </row>
    <row r="3196" spans="9:10" s="2" customFormat="1" ht="13.5" x14ac:dyDescent="0.25">
      <c r="I3196" s="3"/>
      <c r="J3196" s="24"/>
    </row>
    <row r="3197" spans="9:10" s="2" customFormat="1" ht="13.5" x14ac:dyDescent="0.25">
      <c r="I3197" s="3"/>
      <c r="J3197" s="24"/>
    </row>
    <row r="3198" spans="9:10" s="2" customFormat="1" ht="13.5" x14ac:dyDescent="0.25">
      <c r="I3198" s="3"/>
      <c r="J3198" s="24"/>
    </row>
    <row r="3199" spans="9:10" s="2" customFormat="1" ht="13.5" x14ac:dyDescent="0.25">
      <c r="I3199" s="3"/>
      <c r="J3199" s="24"/>
    </row>
    <row r="3200" spans="9:10" s="2" customFormat="1" ht="13.5" x14ac:dyDescent="0.25">
      <c r="I3200" s="3"/>
      <c r="J3200" s="24"/>
    </row>
    <row r="3201" spans="9:10" s="2" customFormat="1" ht="13.5" x14ac:dyDescent="0.25">
      <c r="I3201" s="3"/>
      <c r="J3201" s="24"/>
    </row>
    <row r="3202" spans="9:10" s="2" customFormat="1" ht="13.5" x14ac:dyDescent="0.25">
      <c r="I3202" s="3"/>
      <c r="J3202" s="24"/>
    </row>
    <row r="3203" spans="9:10" s="2" customFormat="1" ht="13.5" x14ac:dyDescent="0.25">
      <c r="I3203" s="3"/>
      <c r="J3203" s="24"/>
    </row>
    <row r="3204" spans="9:10" s="2" customFormat="1" ht="13.5" x14ac:dyDescent="0.25">
      <c r="I3204" s="3"/>
      <c r="J3204" s="24"/>
    </row>
    <row r="3205" spans="9:10" s="2" customFormat="1" ht="13.5" x14ac:dyDescent="0.25">
      <c r="I3205" s="3"/>
      <c r="J3205" s="24"/>
    </row>
    <row r="3206" spans="9:10" s="2" customFormat="1" ht="13.5" x14ac:dyDescent="0.25">
      <c r="I3206" s="3"/>
      <c r="J3206" s="24"/>
    </row>
    <row r="3207" spans="9:10" s="2" customFormat="1" ht="13.5" x14ac:dyDescent="0.25">
      <c r="I3207" s="3"/>
      <c r="J3207" s="24"/>
    </row>
    <row r="3208" spans="9:10" s="2" customFormat="1" ht="13.5" x14ac:dyDescent="0.25">
      <c r="I3208" s="3"/>
      <c r="J3208" s="24"/>
    </row>
    <row r="3209" spans="9:10" s="2" customFormat="1" ht="13.5" x14ac:dyDescent="0.25">
      <c r="I3209" s="3"/>
      <c r="J3209" s="24"/>
    </row>
    <row r="3210" spans="9:10" s="2" customFormat="1" ht="13.5" x14ac:dyDescent="0.25">
      <c r="I3210" s="3"/>
      <c r="J3210" s="24"/>
    </row>
    <row r="3211" spans="9:10" s="2" customFormat="1" ht="13.5" x14ac:dyDescent="0.25">
      <c r="I3211" s="3"/>
      <c r="J3211" s="24"/>
    </row>
    <row r="3212" spans="9:10" s="2" customFormat="1" ht="13.5" x14ac:dyDescent="0.25">
      <c r="I3212" s="3"/>
      <c r="J3212" s="24"/>
    </row>
    <row r="3213" spans="9:10" s="2" customFormat="1" ht="13.5" x14ac:dyDescent="0.25">
      <c r="I3213" s="3"/>
      <c r="J3213" s="24"/>
    </row>
    <row r="3214" spans="9:10" s="2" customFormat="1" ht="13.5" x14ac:dyDescent="0.25">
      <c r="I3214" s="3"/>
      <c r="J3214" s="24"/>
    </row>
    <row r="3215" spans="9:10" s="2" customFormat="1" ht="13.5" x14ac:dyDescent="0.25">
      <c r="I3215" s="3"/>
      <c r="J3215" s="24"/>
    </row>
    <row r="3216" spans="9:10" s="2" customFormat="1" ht="13.5" x14ac:dyDescent="0.25">
      <c r="I3216" s="3"/>
      <c r="J3216" s="24"/>
    </row>
    <row r="3217" spans="9:10" s="2" customFormat="1" ht="13.5" x14ac:dyDescent="0.25">
      <c r="I3217" s="3"/>
      <c r="J3217" s="24"/>
    </row>
    <row r="3218" spans="9:10" s="2" customFormat="1" ht="13.5" x14ac:dyDescent="0.25">
      <c r="I3218" s="3"/>
      <c r="J3218" s="24"/>
    </row>
    <row r="3219" spans="9:10" s="2" customFormat="1" ht="13.5" x14ac:dyDescent="0.25">
      <c r="I3219" s="3"/>
      <c r="J3219" s="24"/>
    </row>
    <row r="3220" spans="9:10" s="2" customFormat="1" ht="13.5" x14ac:dyDescent="0.25">
      <c r="I3220" s="3"/>
      <c r="J3220" s="24"/>
    </row>
    <row r="3221" spans="9:10" s="2" customFormat="1" ht="13.5" x14ac:dyDescent="0.25">
      <c r="I3221" s="3"/>
      <c r="J3221" s="24"/>
    </row>
    <row r="3222" spans="9:10" s="2" customFormat="1" ht="13.5" x14ac:dyDescent="0.25">
      <c r="I3222" s="3"/>
      <c r="J3222" s="24"/>
    </row>
    <row r="3223" spans="9:10" s="2" customFormat="1" ht="13.5" x14ac:dyDescent="0.25">
      <c r="I3223" s="3"/>
      <c r="J3223" s="24"/>
    </row>
    <row r="3224" spans="9:10" s="2" customFormat="1" ht="13.5" x14ac:dyDescent="0.25">
      <c r="I3224" s="3"/>
      <c r="J3224" s="24"/>
    </row>
    <row r="3225" spans="9:10" s="2" customFormat="1" ht="13.5" x14ac:dyDescent="0.25">
      <c r="I3225" s="3"/>
      <c r="J3225" s="24"/>
    </row>
    <row r="3226" spans="9:10" s="2" customFormat="1" ht="13.5" x14ac:dyDescent="0.25">
      <c r="I3226" s="3"/>
      <c r="J3226" s="24"/>
    </row>
    <row r="3227" spans="9:10" s="2" customFormat="1" ht="13.5" x14ac:dyDescent="0.25">
      <c r="I3227" s="3"/>
      <c r="J3227" s="24"/>
    </row>
    <row r="3228" spans="9:10" s="2" customFormat="1" ht="13.5" x14ac:dyDescent="0.25">
      <c r="I3228" s="3"/>
      <c r="J3228" s="24"/>
    </row>
    <row r="3229" spans="9:10" s="2" customFormat="1" ht="13.5" x14ac:dyDescent="0.25">
      <c r="I3229" s="3"/>
      <c r="J3229" s="24"/>
    </row>
    <row r="3230" spans="9:10" s="2" customFormat="1" ht="13.5" x14ac:dyDescent="0.25">
      <c r="I3230" s="3"/>
      <c r="J3230" s="24"/>
    </row>
    <row r="3231" spans="9:10" s="2" customFormat="1" ht="13.5" x14ac:dyDescent="0.25">
      <c r="I3231" s="3"/>
      <c r="J3231" s="24"/>
    </row>
    <row r="3232" spans="9:10" s="2" customFormat="1" ht="13.5" x14ac:dyDescent="0.25">
      <c r="I3232" s="3"/>
      <c r="J3232" s="24"/>
    </row>
  </sheetData>
  <autoFilter ref="A1:Q1043"/>
  <hyperlinks>
    <hyperlink ref="J39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78"/>
  <sheetViews>
    <sheetView workbookViewId="0">
      <pane ySplit="1" topLeftCell="A2" activePane="bottomLeft" state="frozen"/>
      <selection pane="bottomLeft" activeCell="B5" sqref="B5"/>
    </sheetView>
  </sheetViews>
  <sheetFormatPr defaultRowHeight="15" x14ac:dyDescent="0.25"/>
  <cols>
    <col min="1" max="1" width="40.42578125" style="1" bestFit="1" customWidth="1"/>
    <col min="2" max="2" width="79.5703125" style="1" customWidth="1"/>
    <col min="3" max="3" width="102.85546875" style="1" customWidth="1"/>
    <col min="4" max="4" width="40.42578125" style="1" hidden="1" customWidth="1"/>
    <col min="5" max="5" width="48.28515625" style="1" hidden="1" customWidth="1"/>
    <col min="6" max="6" width="83.28515625" style="1" hidden="1" customWidth="1"/>
    <col min="7" max="31" width="9.140625" style="1"/>
    <col min="32" max="32" width="14.140625" style="1" bestFit="1" customWidth="1"/>
    <col min="33" max="16384" width="9.140625" style="1"/>
  </cols>
  <sheetData>
    <row r="1" spans="1:32" s="9" customFormat="1" ht="11.25" x14ac:dyDescent="0.2">
      <c r="A1" s="8" t="s">
        <v>96</v>
      </c>
      <c r="B1" s="8" t="s">
        <v>97</v>
      </c>
      <c r="C1" s="8" t="s">
        <v>98</v>
      </c>
      <c r="D1" s="8" t="s">
        <v>99</v>
      </c>
      <c r="E1" s="8" t="s">
        <v>97</v>
      </c>
      <c r="F1" s="8" t="s">
        <v>100</v>
      </c>
      <c r="G1" s="9" t="s">
        <v>37</v>
      </c>
      <c r="H1" s="9" t="s">
        <v>36</v>
      </c>
      <c r="I1" s="9" t="s">
        <v>38</v>
      </c>
      <c r="J1" s="9" t="s">
        <v>101</v>
      </c>
      <c r="K1" s="9" t="s">
        <v>102</v>
      </c>
      <c r="L1" s="9" t="s">
        <v>103</v>
      </c>
      <c r="M1" s="9" t="s">
        <v>39</v>
      </c>
      <c r="N1" s="9" t="s">
        <v>40</v>
      </c>
      <c r="O1" s="9" t="s">
        <v>104</v>
      </c>
      <c r="P1" s="9" t="s">
        <v>105</v>
      </c>
      <c r="Q1" s="9" t="s">
        <v>106</v>
      </c>
      <c r="R1" s="9" t="s">
        <v>107</v>
      </c>
      <c r="S1" s="9" t="s">
        <v>108</v>
      </c>
      <c r="T1" s="9" t="s">
        <v>41</v>
      </c>
      <c r="U1" s="9" t="s">
        <v>109</v>
      </c>
      <c r="V1" s="9" t="s">
        <v>110</v>
      </c>
      <c r="W1" s="9" t="s">
        <v>111</v>
      </c>
      <c r="X1" s="9" t="s">
        <v>112</v>
      </c>
      <c r="Y1" s="9" t="s">
        <v>43</v>
      </c>
      <c r="Z1" s="9" t="s">
        <v>47</v>
      </c>
      <c r="AA1" s="9" t="s">
        <v>113</v>
      </c>
      <c r="AB1" s="9" t="s">
        <v>114</v>
      </c>
      <c r="AC1" s="9" t="s">
        <v>115</v>
      </c>
      <c r="AD1" s="9" t="s">
        <v>44</v>
      </c>
      <c r="AE1" s="9" t="s">
        <v>46</v>
      </c>
      <c r="AF1" s="8" t="s">
        <v>45</v>
      </c>
    </row>
    <row r="2" spans="1:32" s="9" customFormat="1" ht="11.25" x14ac:dyDescent="0.2">
      <c r="A2" s="9" t="s">
        <v>116</v>
      </c>
      <c r="B2" s="9" t="s">
        <v>117</v>
      </c>
      <c r="C2" s="9" t="s">
        <v>118</v>
      </c>
      <c r="G2" s="10">
        <f>1</f>
        <v>1</v>
      </c>
      <c r="H2" s="10"/>
      <c r="I2" s="10"/>
      <c r="J2" s="10"/>
      <c r="K2" s="10"/>
      <c r="L2" s="10"/>
      <c r="M2" s="10"/>
      <c r="N2" s="10"/>
      <c r="O2" s="10"/>
      <c r="P2" s="10"/>
      <c r="Q2" s="10"/>
      <c r="R2" s="10"/>
      <c r="S2" s="10"/>
      <c r="T2" s="10"/>
      <c r="U2" s="10"/>
      <c r="V2" s="10"/>
      <c r="W2" s="10"/>
      <c r="X2" s="10"/>
      <c r="Y2" s="10"/>
      <c r="Z2" s="10"/>
      <c r="AA2" s="10"/>
      <c r="AB2" s="10"/>
      <c r="AC2" s="10"/>
      <c r="AE2" s="9">
        <f t="shared" ref="AE2:AE67" si="0">SUM(G2:AD2)</f>
        <v>1</v>
      </c>
      <c r="AF2" s="9" t="s">
        <v>119</v>
      </c>
    </row>
    <row r="3" spans="1:32" s="9" customFormat="1" ht="67.5" x14ac:dyDescent="0.2">
      <c r="A3" s="11" t="s">
        <v>120</v>
      </c>
      <c r="B3" s="11" t="s">
        <v>121</v>
      </c>
      <c r="C3" s="12" t="s">
        <v>122</v>
      </c>
      <c r="G3" s="10">
        <f>1</f>
        <v>1</v>
      </c>
      <c r="H3" s="10"/>
      <c r="I3" s="10"/>
      <c r="J3" s="10"/>
      <c r="K3" s="10"/>
      <c r="L3" s="10"/>
      <c r="M3" s="10"/>
      <c r="N3" s="10"/>
      <c r="O3" s="10"/>
      <c r="P3" s="10"/>
      <c r="Q3" s="10"/>
      <c r="R3" s="10"/>
      <c r="S3" s="10"/>
      <c r="T3" s="10"/>
      <c r="U3" s="10"/>
      <c r="V3" s="10"/>
      <c r="W3" s="10"/>
      <c r="X3" s="10"/>
      <c r="Y3" s="10"/>
      <c r="Z3" s="10"/>
      <c r="AA3" s="10"/>
      <c r="AB3" s="10"/>
      <c r="AC3" s="10"/>
      <c r="AE3" s="9">
        <f t="shared" si="0"/>
        <v>1</v>
      </c>
      <c r="AF3" s="9" t="s">
        <v>119</v>
      </c>
    </row>
    <row r="4" spans="1:32" s="9" customFormat="1" ht="247.5" x14ac:dyDescent="0.2">
      <c r="A4" s="11" t="s">
        <v>120</v>
      </c>
      <c r="B4" s="11" t="s">
        <v>123</v>
      </c>
      <c r="C4" s="13" t="s">
        <v>124</v>
      </c>
      <c r="G4" s="10">
        <f>1</f>
        <v>1</v>
      </c>
      <c r="H4" s="10"/>
      <c r="I4" s="10"/>
      <c r="J4" s="10"/>
      <c r="K4" s="10"/>
      <c r="L4" s="10"/>
      <c r="M4" s="10"/>
      <c r="N4" s="10"/>
      <c r="O4" s="10"/>
      <c r="P4" s="10"/>
      <c r="Q4" s="10"/>
      <c r="R4" s="10"/>
      <c r="S4" s="10"/>
      <c r="T4" s="10"/>
      <c r="U4" s="10"/>
      <c r="V4" s="10"/>
      <c r="W4" s="10"/>
      <c r="X4" s="10"/>
      <c r="Y4" s="10"/>
      <c r="Z4" s="10"/>
      <c r="AA4" s="10"/>
      <c r="AB4" s="10"/>
      <c r="AC4" s="10"/>
    </row>
    <row r="5" spans="1:32" s="9" customFormat="1" ht="112.5" x14ac:dyDescent="0.2">
      <c r="A5" s="11" t="s">
        <v>120</v>
      </c>
      <c r="B5" s="11" t="s">
        <v>125</v>
      </c>
      <c r="C5" s="13" t="s">
        <v>6064</v>
      </c>
      <c r="G5" s="10">
        <f>1</f>
        <v>1</v>
      </c>
      <c r="H5" s="10"/>
      <c r="I5" s="10"/>
      <c r="J5" s="10"/>
      <c r="K5" s="10"/>
      <c r="L5" s="10"/>
      <c r="M5" s="10"/>
      <c r="N5" s="10"/>
      <c r="O5" s="10"/>
      <c r="P5" s="10"/>
      <c r="Q5" s="10"/>
      <c r="R5" s="10"/>
      <c r="S5" s="10"/>
      <c r="T5" s="10"/>
      <c r="U5" s="10"/>
      <c r="V5" s="10"/>
      <c r="W5" s="10"/>
      <c r="X5" s="10"/>
      <c r="Y5" s="10"/>
      <c r="Z5" s="10"/>
      <c r="AA5" s="10"/>
      <c r="AB5" s="10"/>
      <c r="AC5" s="10"/>
    </row>
    <row r="6" spans="1:32" s="9" customFormat="1" ht="135" x14ac:dyDescent="0.2">
      <c r="A6" s="11" t="s">
        <v>120</v>
      </c>
      <c r="B6" s="11" t="s">
        <v>126</v>
      </c>
      <c r="C6" s="14" t="s">
        <v>127</v>
      </c>
      <c r="G6" s="10"/>
      <c r="H6" s="10">
        <f>1</f>
        <v>1</v>
      </c>
      <c r="I6" s="10"/>
      <c r="J6" s="10"/>
      <c r="K6" s="10"/>
      <c r="L6" s="10"/>
      <c r="M6" s="10"/>
      <c r="N6" s="10"/>
      <c r="O6" s="10"/>
      <c r="P6" s="10"/>
      <c r="Q6" s="10"/>
      <c r="R6" s="10"/>
      <c r="S6" s="10"/>
      <c r="T6" s="10"/>
      <c r="U6" s="10"/>
      <c r="V6" s="10"/>
      <c r="W6" s="10"/>
      <c r="X6" s="10"/>
      <c r="Y6" s="10"/>
      <c r="Z6" s="10"/>
      <c r="AA6" s="10"/>
      <c r="AB6" s="10"/>
      <c r="AC6" s="10"/>
    </row>
    <row r="7" spans="1:32" s="9" customFormat="1" ht="11.25" x14ac:dyDescent="0.2">
      <c r="A7" s="15" t="s">
        <v>128</v>
      </c>
      <c r="B7" s="15"/>
      <c r="C7" s="15"/>
      <c r="D7" s="15"/>
      <c r="E7" s="15"/>
      <c r="F7" s="15"/>
      <c r="G7" s="10"/>
      <c r="H7" s="10"/>
      <c r="I7" s="10"/>
      <c r="J7" s="10"/>
      <c r="K7" s="10"/>
      <c r="L7" s="10"/>
      <c r="M7" s="10"/>
      <c r="N7" s="10"/>
      <c r="O7" s="10"/>
      <c r="P7" s="10"/>
      <c r="Q7" s="10"/>
      <c r="R7" s="10"/>
      <c r="S7" s="10"/>
      <c r="T7" s="10"/>
      <c r="U7" s="10"/>
      <c r="V7" s="10"/>
      <c r="W7" s="10"/>
      <c r="X7" s="10"/>
      <c r="Y7" s="10"/>
      <c r="Z7" s="10"/>
      <c r="AA7" s="10"/>
      <c r="AB7" s="10"/>
      <c r="AC7" s="10"/>
      <c r="AE7" s="9">
        <f t="shared" si="0"/>
        <v>0</v>
      </c>
      <c r="AF7" s="9" t="s">
        <v>119</v>
      </c>
    </row>
    <row r="8" spans="1:32" s="9" customFormat="1" ht="11.25" x14ac:dyDescent="0.2">
      <c r="A8" s="9" t="s">
        <v>129</v>
      </c>
      <c r="B8" s="9" t="s">
        <v>130</v>
      </c>
      <c r="C8" s="11" t="s">
        <v>131</v>
      </c>
      <c r="G8" s="10"/>
      <c r="H8" s="10"/>
      <c r="I8" s="10"/>
      <c r="J8" s="10">
        <f>1</f>
        <v>1</v>
      </c>
      <c r="K8" s="10"/>
      <c r="L8" s="10"/>
      <c r="M8" s="10"/>
      <c r="N8" s="10"/>
      <c r="O8" s="10"/>
      <c r="P8" s="10"/>
      <c r="Q8" s="10"/>
      <c r="R8" s="10"/>
      <c r="S8" s="10"/>
      <c r="T8" s="10"/>
      <c r="U8" s="10"/>
      <c r="V8" s="10"/>
      <c r="W8" s="10"/>
      <c r="X8" s="10"/>
      <c r="Y8" s="10"/>
      <c r="Z8" s="10"/>
      <c r="AA8" s="10"/>
      <c r="AB8" s="10"/>
      <c r="AC8" s="10"/>
      <c r="AE8" s="9">
        <f t="shared" si="0"/>
        <v>1</v>
      </c>
      <c r="AF8" s="9" t="s">
        <v>119</v>
      </c>
    </row>
    <row r="9" spans="1:32" s="9" customFormat="1" ht="11.25" x14ac:dyDescent="0.2">
      <c r="A9" s="9" t="s">
        <v>129</v>
      </c>
      <c r="B9" s="9" t="s">
        <v>130</v>
      </c>
      <c r="C9" s="11" t="s">
        <v>131</v>
      </c>
      <c r="G9" s="10">
        <f>1</f>
        <v>1</v>
      </c>
      <c r="H9" s="10"/>
      <c r="I9" s="10"/>
      <c r="J9" s="10"/>
      <c r="K9" s="10"/>
      <c r="L9" s="10"/>
      <c r="M9" s="10"/>
      <c r="N9" s="10"/>
      <c r="O9" s="10"/>
      <c r="P9" s="10"/>
      <c r="Q9" s="10"/>
      <c r="R9" s="10"/>
      <c r="S9" s="10"/>
      <c r="T9" s="10"/>
      <c r="U9" s="10"/>
      <c r="V9" s="10"/>
      <c r="W9" s="10"/>
      <c r="X9" s="10"/>
      <c r="Y9" s="10"/>
      <c r="Z9" s="10"/>
      <c r="AA9" s="10"/>
      <c r="AB9" s="10"/>
      <c r="AC9" s="10"/>
      <c r="AE9" s="9">
        <f t="shared" si="0"/>
        <v>1</v>
      </c>
      <c r="AF9" s="9" t="s">
        <v>119</v>
      </c>
    </row>
    <row r="10" spans="1:32" s="9" customFormat="1" ht="33.75" x14ac:dyDescent="0.2">
      <c r="A10" s="11" t="s">
        <v>128</v>
      </c>
      <c r="B10" s="14" t="s">
        <v>132</v>
      </c>
      <c r="C10" s="16" t="s">
        <v>133</v>
      </c>
      <c r="G10" s="10">
        <f>1</f>
        <v>1</v>
      </c>
      <c r="H10" s="10"/>
      <c r="I10" s="10"/>
      <c r="J10" s="10"/>
      <c r="K10" s="10"/>
      <c r="L10" s="10"/>
      <c r="M10" s="10"/>
      <c r="N10" s="10"/>
      <c r="O10" s="10"/>
      <c r="P10" s="10"/>
      <c r="Q10" s="10"/>
      <c r="R10" s="10"/>
      <c r="S10" s="10"/>
      <c r="T10" s="10"/>
      <c r="U10" s="10"/>
      <c r="V10" s="10"/>
      <c r="W10" s="10"/>
      <c r="X10" s="10"/>
      <c r="Y10" s="10"/>
      <c r="Z10" s="10"/>
      <c r="AA10" s="10"/>
      <c r="AB10" s="10"/>
      <c r="AC10" s="10"/>
      <c r="AE10" s="9">
        <f t="shared" si="0"/>
        <v>1</v>
      </c>
      <c r="AF10" s="9" t="s">
        <v>119</v>
      </c>
    </row>
    <row r="11" spans="1:32" s="9" customFormat="1" ht="11.25" x14ac:dyDescent="0.2">
      <c r="A11" s="11" t="s">
        <v>128</v>
      </c>
      <c r="B11" s="11" t="s">
        <v>134</v>
      </c>
      <c r="C11" s="16" t="s">
        <v>135</v>
      </c>
      <c r="G11" s="10">
        <f>1</f>
        <v>1</v>
      </c>
      <c r="H11" s="10"/>
      <c r="I11" s="10"/>
      <c r="J11" s="10"/>
      <c r="K11" s="10"/>
      <c r="L11" s="10"/>
      <c r="M11" s="10"/>
      <c r="N11" s="10"/>
      <c r="O11" s="10"/>
      <c r="P11" s="10"/>
      <c r="Q11" s="10"/>
      <c r="R11" s="10"/>
      <c r="S11" s="10"/>
      <c r="T11" s="10"/>
      <c r="U11" s="10"/>
      <c r="V11" s="10"/>
      <c r="W11" s="10"/>
      <c r="X11" s="10"/>
      <c r="Y11" s="10"/>
      <c r="Z11" s="10"/>
      <c r="AA11" s="10"/>
      <c r="AB11" s="10"/>
      <c r="AC11" s="10"/>
      <c r="AE11" s="9">
        <f t="shared" si="0"/>
        <v>1</v>
      </c>
      <c r="AF11" s="9" t="s">
        <v>119</v>
      </c>
    </row>
    <row r="12" spans="1:32" s="9" customFormat="1" ht="22.5" x14ac:dyDescent="0.2">
      <c r="A12" s="11" t="s">
        <v>128</v>
      </c>
      <c r="B12" s="11" t="s">
        <v>136</v>
      </c>
      <c r="C12" s="14" t="s">
        <v>137</v>
      </c>
      <c r="G12" s="10"/>
      <c r="H12" s="10"/>
      <c r="I12" s="10"/>
      <c r="J12" s="10"/>
      <c r="K12" s="10"/>
      <c r="L12" s="10"/>
      <c r="M12" s="10"/>
      <c r="N12" s="10"/>
      <c r="O12" s="10"/>
      <c r="P12" s="10"/>
      <c r="Q12" s="10"/>
      <c r="R12" s="10"/>
      <c r="S12" s="10"/>
      <c r="T12" s="10"/>
      <c r="U12" s="10"/>
      <c r="V12" s="10"/>
      <c r="W12" s="10"/>
      <c r="X12" s="10"/>
      <c r="Y12" s="10">
        <f>1</f>
        <v>1</v>
      </c>
      <c r="Z12" s="10"/>
      <c r="AA12" s="10"/>
      <c r="AB12" s="10"/>
      <c r="AC12" s="10"/>
      <c r="AE12" s="9">
        <f t="shared" si="0"/>
        <v>1</v>
      </c>
      <c r="AF12" s="9" t="s">
        <v>119</v>
      </c>
    </row>
    <row r="13" spans="1:32" s="9" customFormat="1" ht="56.25" x14ac:dyDescent="0.2">
      <c r="A13" s="11" t="s">
        <v>128</v>
      </c>
      <c r="B13" s="11" t="s">
        <v>138</v>
      </c>
      <c r="C13" s="16" t="s">
        <v>139</v>
      </c>
      <c r="G13" s="10">
        <f>1</f>
        <v>1</v>
      </c>
      <c r="H13" s="10"/>
      <c r="I13" s="10"/>
      <c r="J13" s="10"/>
      <c r="K13" s="10"/>
      <c r="L13" s="10"/>
      <c r="M13" s="10"/>
      <c r="N13" s="10"/>
      <c r="O13" s="10"/>
      <c r="P13" s="10"/>
      <c r="Q13" s="10"/>
      <c r="R13" s="10"/>
      <c r="S13" s="10"/>
      <c r="T13" s="10"/>
      <c r="U13" s="10"/>
      <c r="V13" s="10"/>
      <c r="W13" s="10"/>
      <c r="X13" s="10"/>
      <c r="Y13" s="10"/>
      <c r="Z13" s="10"/>
      <c r="AA13" s="10"/>
      <c r="AB13" s="10"/>
      <c r="AC13" s="10"/>
      <c r="AE13" s="9">
        <f t="shared" si="0"/>
        <v>1</v>
      </c>
      <c r="AF13" s="9" t="s">
        <v>119</v>
      </c>
    </row>
    <row r="14" spans="1:32" s="9" customFormat="1" ht="22.5" x14ac:dyDescent="0.2">
      <c r="A14" s="11" t="s">
        <v>128</v>
      </c>
      <c r="B14" s="11" t="s">
        <v>140</v>
      </c>
      <c r="C14" s="16" t="s">
        <v>141</v>
      </c>
      <c r="G14" s="10">
        <f>1</f>
        <v>1</v>
      </c>
      <c r="H14" s="10"/>
      <c r="I14" s="10"/>
      <c r="J14" s="10"/>
      <c r="K14" s="10"/>
      <c r="L14" s="10"/>
      <c r="M14" s="10"/>
      <c r="N14" s="10"/>
      <c r="O14" s="10"/>
      <c r="P14" s="10"/>
      <c r="Q14" s="10"/>
      <c r="R14" s="10"/>
      <c r="S14" s="10"/>
      <c r="T14" s="10"/>
      <c r="U14" s="10"/>
      <c r="V14" s="10"/>
      <c r="W14" s="10"/>
      <c r="X14" s="10"/>
      <c r="Y14" s="10"/>
      <c r="Z14" s="10"/>
      <c r="AA14" s="10"/>
      <c r="AB14" s="10"/>
      <c r="AC14" s="10"/>
      <c r="AE14" s="9">
        <f t="shared" si="0"/>
        <v>1</v>
      </c>
      <c r="AF14" s="9" t="s">
        <v>119</v>
      </c>
    </row>
    <row r="15" spans="1:32" s="9" customFormat="1" ht="67.5" x14ac:dyDescent="0.2">
      <c r="A15" s="11" t="s">
        <v>128</v>
      </c>
      <c r="B15" s="14" t="s">
        <v>142</v>
      </c>
      <c r="C15" s="14" t="s">
        <v>143</v>
      </c>
      <c r="G15" s="10">
        <f>1</f>
        <v>1</v>
      </c>
      <c r="H15" s="10"/>
      <c r="I15" s="10"/>
      <c r="J15" s="10"/>
      <c r="K15" s="10"/>
      <c r="L15" s="10"/>
      <c r="M15" s="10"/>
      <c r="N15" s="10"/>
      <c r="O15" s="10"/>
      <c r="P15" s="10"/>
      <c r="Q15" s="10"/>
      <c r="R15" s="10"/>
      <c r="S15" s="10"/>
      <c r="T15" s="10"/>
      <c r="U15" s="10"/>
      <c r="V15" s="10"/>
      <c r="W15" s="10"/>
      <c r="X15" s="10"/>
      <c r="Y15" s="10"/>
      <c r="Z15" s="10"/>
      <c r="AA15" s="10"/>
      <c r="AB15" s="10"/>
      <c r="AC15" s="10"/>
      <c r="AE15" s="9">
        <f t="shared" si="0"/>
        <v>1</v>
      </c>
      <c r="AF15" s="9" t="s">
        <v>119</v>
      </c>
    </row>
    <row r="16" spans="1:32" s="9" customFormat="1" ht="101.25" x14ac:dyDescent="0.2">
      <c r="A16" s="11" t="s">
        <v>128</v>
      </c>
      <c r="B16" s="14" t="s">
        <v>144</v>
      </c>
      <c r="C16" s="14" t="s">
        <v>145</v>
      </c>
      <c r="G16" s="10">
        <f>1</f>
        <v>1</v>
      </c>
      <c r="H16" s="10"/>
      <c r="I16" s="10"/>
      <c r="J16" s="10"/>
      <c r="K16" s="10"/>
      <c r="L16" s="10"/>
      <c r="M16" s="10"/>
      <c r="N16" s="10"/>
      <c r="O16" s="10"/>
      <c r="P16" s="10"/>
      <c r="Q16" s="10"/>
      <c r="R16" s="10"/>
      <c r="S16" s="10"/>
      <c r="T16" s="10"/>
      <c r="U16" s="10"/>
      <c r="V16" s="10"/>
      <c r="W16" s="10"/>
      <c r="X16" s="10"/>
      <c r="Y16" s="10"/>
      <c r="Z16" s="10"/>
      <c r="AA16" s="10"/>
      <c r="AB16" s="10"/>
      <c r="AC16" s="10"/>
      <c r="AE16" s="9">
        <f t="shared" si="0"/>
        <v>1</v>
      </c>
      <c r="AF16" s="9" t="s">
        <v>119</v>
      </c>
    </row>
    <row r="17" spans="1:32" s="9" customFormat="1" ht="78.75" x14ac:dyDescent="0.2">
      <c r="A17" s="11" t="s">
        <v>128</v>
      </c>
      <c r="B17" s="14" t="s">
        <v>146</v>
      </c>
      <c r="C17" s="14" t="s">
        <v>147</v>
      </c>
      <c r="G17" s="10">
        <f>1</f>
        <v>1</v>
      </c>
      <c r="H17" s="10"/>
      <c r="I17" s="10"/>
      <c r="J17" s="10"/>
      <c r="K17" s="10"/>
      <c r="L17" s="10"/>
      <c r="M17" s="10"/>
      <c r="N17" s="10"/>
      <c r="O17" s="10"/>
      <c r="P17" s="10"/>
      <c r="Q17" s="10"/>
      <c r="R17" s="10"/>
      <c r="S17" s="10"/>
      <c r="T17" s="10"/>
      <c r="U17" s="10"/>
      <c r="V17" s="10"/>
      <c r="W17" s="10"/>
      <c r="X17" s="10"/>
      <c r="Y17" s="10"/>
      <c r="Z17" s="10"/>
      <c r="AA17" s="10"/>
      <c r="AB17" s="10"/>
      <c r="AC17" s="10"/>
      <c r="AE17" s="9">
        <f t="shared" si="0"/>
        <v>1</v>
      </c>
      <c r="AF17" s="9" t="s">
        <v>119</v>
      </c>
    </row>
    <row r="18" spans="1:32" s="9" customFormat="1" ht="67.5" x14ac:dyDescent="0.2">
      <c r="A18" s="11" t="s">
        <v>128</v>
      </c>
      <c r="B18" s="14" t="s">
        <v>148</v>
      </c>
      <c r="C18" s="14" t="s">
        <v>149</v>
      </c>
      <c r="G18" s="10">
        <f>1</f>
        <v>1</v>
      </c>
      <c r="H18" s="10"/>
      <c r="I18" s="10"/>
      <c r="J18" s="10"/>
      <c r="K18" s="10"/>
      <c r="L18" s="10"/>
      <c r="M18" s="10"/>
      <c r="N18" s="10"/>
      <c r="O18" s="10"/>
      <c r="P18" s="10"/>
      <c r="Q18" s="10"/>
      <c r="R18" s="10"/>
      <c r="S18" s="10"/>
      <c r="T18" s="10"/>
      <c r="U18" s="10"/>
      <c r="V18" s="10"/>
      <c r="W18" s="10"/>
      <c r="X18" s="10"/>
      <c r="Y18" s="10"/>
      <c r="Z18" s="10"/>
      <c r="AA18" s="10"/>
      <c r="AB18" s="10"/>
      <c r="AC18" s="10"/>
      <c r="AE18" s="9">
        <f t="shared" si="0"/>
        <v>1</v>
      </c>
      <c r="AF18" s="9" t="s">
        <v>119</v>
      </c>
    </row>
    <row r="19" spans="1:32" s="9" customFormat="1" ht="11.25" x14ac:dyDescent="0.2">
      <c r="A19" s="11" t="s">
        <v>128</v>
      </c>
      <c r="B19" s="9" t="s">
        <v>150</v>
      </c>
      <c r="C19" s="9" t="s">
        <v>151</v>
      </c>
      <c r="G19" s="10">
        <f>1</f>
        <v>1</v>
      </c>
      <c r="H19" s="10"/>
      <c r="I19" s="10"/>
      <c r="J19" s="10"/>
      <c r="K19" s="10"/>
      <c r="L19" s="10"/>
      <c r="M19" s="10"/>
      <c r="N19" s="10"/>
      <c r="O19" s="10"/>
      <c r="P19" s="10"/>
      <c r="Q19" s="10"/>
      <c r="R19" s="10"/>
      <c r="S19" s="10"/>
      <c r="T19" s="10"/>
      <c r="U19" s="10"/>
      <c r="V19" s="10"/>
      <c r="W19" s="10"/>
      <c r="X19" s="10"/>
      <c r="Y19" s="10"/>
      <c r="Z19" s="10"/>
      <c r="AA19" s="10"/>
      <c r="AB19" s="10"/>
      <c r="AC19" s="10"/>
      <c r="AE19" s="9">
        <f t="shared" si="0"/>
        <v>1</v>
      </c>
      <c r="AF19" s="9" t="s">
        <v>119</v>
      </c>
    </row>
    <row r="20" spans="1:32" s="9" customFormat="1" ht="67.5" x14ac:dyDescent="0.2">
      <c r="A20" s="11" t="s">
        <v>128</v>
      </c>
      <c r="B20" s="14" t="s">
        <v>152</v>
      </c>
      <c r="C20" s="14" t="s">
        <v>153</v>
      </c>
      <c r="G20" s="10">
        <f>1</f>
        <v>1</v>
      </c>
      <c r="H20" s="10"/>
      <c r="I20" s="10"/>
      <c r="J20" s="10"/>
      <c r="K20" s="10"/>
      <c r="L20" s="10"/>
      <c r="M20" s="10"/>
      <c r="N20" s="10"/>
      <c r="O20" s="10"/>
      <c r="P20" s="10"/>
      <c r="Q20" s="10"/>
      <c r="R20" s="10"/>
      <c r="S20" s="10"/>
      <c r="T20" s="10"/>
      <c r="U20" s="10"/>
      <c r="V20" s="10"/>
      <c r="W20" s="10"/>
      <c r="X20" s="10"/>
      <c r="Y20" s="10"/>
      <c r="Z20" s="10"/>
      <c r="AA20" s="10"/>
      <c r="AB20" s="10"/>
      <c r="AC20" s="10"/>
      <c r="AE20" s="9">
        <f t="shared" si="0"/>
        <v>1</v>
      </c>
      <c r="AF20" s="9" t="s">
        <v>119</v>
      </c>
    </row>
    <row r="21" spans="1:32" s="9" customFormat="1" ht="90" x14ac:dyDescent="0.2">
      <c r="A21" s="11" t="s">
        <v>128</v>
      </c>
      <c r="B21" s="11" t="s">
        <v>154</v>
      </c>
      <c r="C21" s="14" t="s">
        <v>155</v>
      </c>
      <c r="G21" s="10">
        <f>1</f>
        <v>1</v>
      </c>
      <c r="H21" s="10"/>
      <c r="I21" s="10"/>
      <c r="J21" s="10"/>
      <c r="K21" s="10"/>
      <c r="L21" s="10"/>
      <c r="M21" s="10"/>
      <c r="N21" s="10"/>
      <c r="O21" s="10"/>
      <c r="P21" s="10"/>
      <c r="Q21" s="10"/>
      <c r="R21" s="10"/>
      <c r="S21" s="10"/>
      <c r="T21" s="10"/>
      <c r="U21" s="10"/>
      <c r="V21" s="10"/>
      <c r="W21" s="10"/>
      <c r="X21" s="10"/>
      <c r="Y21" s="10"/>
      <c r="Z21" s="10"/>
      <c r="AA21" s="10"/>
      <c r="AB21" s="10"/>
      <c r="AC21" s="10"/>
      <c r="AE21" s="9">
        <f t="shared" si="0"/>
        <v>1</v>
      </c>
      <c r="AF21" s="9" t="s">
        <v>119</v>
      </c>
    </row>
    <row r="22" spans="1:32" s="9" customFormat="1" ht="11.25" x14ac:dyDescent="0.2">
      <c r="A22" s="11"/>
      <c r="G22" s="10"/>
      <c r="H22" s="10"/>
      <c r="I22" s="10"/>
      <c r="J22" s="10"/>
      <c r="K22" s="10"/>
      <c r="L22" s="10"/>
      <c r="M22" s="10"/>
      <c r="N22" s="10"/>
      <c r="O22" s="10"/>
      <c r="P22" s="10"/>
      <c r="Q22" s="10"/>
      <c r="R22" s="10"/>
      <c r="S22" s="10"/>
      <c r="T22" s="10"/>
      <c r="U22" s="10"/>
      <c r="V22" s="10"/>
      <c r="W22" s="10"/>
      <c r="X22" s="10"/>
      <c r="Y22" s="10"/>
      <c r="Z22" s="10"/>
      <c r="AA22" s="10"/>
      <c r="AB22" s="10"/>
      <c r="AC22" s="10"/>
      <c r="AE22" s="9">
        <f t="shared" si="0"/>
        <v>0</v>
      </c>
      <c r="AF22" s="9" t="s">
        <v>119</v>
      </c>
    </row>
    <row r="23" spans="1:32" s="9" customFormat="1" ht="11.25" x14ac:dyDescent="0.2">
      <c r="A23" s="11"/>
      <c r="G23" s="10"/>
      <c r="H23" s="10"/>
      <c r="I23" s="10"/>
      <c r="J23" s="10"/>
      <c r="K23" s="10"/>
      <c r="L23" s="10"/>
      <c r="M23" s="10"/>
      <c r="N23" s="10"/>
      <c r="O23" s="10"/>
      <c r="P23" s="10"/>
      <c r="Q23" s="10"/>
      <c r="R23" s="10"/>
      <c r="S23" s="10"/>
      <c r="T23" s="10"/>
      <c r="U23" s="10"/>
      <c r="V23" s="10"/>
      <c r="W23" s="10"/>
      <c r="X23" s="10"/>
      <c r="Y23" s="10"/>
      <c r="Z23" s="10"/>
      <c r="AA23" s="10"/>
      <c r="AB23" s="10"/>
      <c r="AC23" s="10"/>
      <c r="AE23" s="9">
        <f t="shared" si="0"/>
        <v>0</v>
      </c>
      <c r="AF23" s="9" t="s">
        <v>119</v>
      </c>
    </row>
    <row r="24" spans="1:32" s="9" customFormat="1" ht="11.25" x14ac:dyDescent="0.2">
      <c r="A24" s="11"/>
      <c r="G24" s="10"/>
      <c r="H24" s="10"/>
      <c r="I24" s="10"/>
      <c r="J24" s="10"/>
      <c r="K24" s="10"/>
      <c r="L24" s="10"/>
      <c r="M24" s="10"/>
      <c r="N24" s="10"/>
      <c r="O24" s="10"/>
      <c r="P24" s="10"/>
      <c r="Q24" s="10"/>
      <c r="R24" s="10"/>
      <c r="S24" s="10"/>
      <c r="T24" s="10"/>
      <c r="U24" s="10"/>
      <c r="V24" s="10"/>
      <c r="W24" s="10"/>
      <c r="X24" s="10"/>
      <c r="Y24" s="10"/>
      <c r="Z24" s="10"/>
      <c r="AA24" s="10"/>
      <c r="AB24" s="10"/>
      <c r="AC24" s="10"/>
      <c r="AE24" s="9">
        <f t="shared" si="0"/>
        <v>0</v>
      </c>
      <c r="AF24" s="9" t="s">
        <v>119</v>
      </c>
    </row>
    <row r="25" spans="1:32" s="9" customFormat="1" ht="11.25" x14ac:dyDescent="0.2">
      <c r="A25" s="11"/>
      <c r="G25" s="10"/>
      <c r="H25" s="10"/>
      <c r="I25" s="10"/>
      <c r="J25" s="10"/>
      <c r="K25" s="10"/>
      <c r="L25" s="10"/>
      <c r="M25" s="10"/>
      <c r="N25" s="10"/>
      <c r="O25" s="10"/>
      <c r="P25" s="10"/>
      <c r="Q25" s="10"/>
      <c r="R25" s="10"/>
      <c r="S25" s="10"/>
      <c r="T25" s="10"/>
      <c r="U25" s="10"/>
      <c r="V25" s="10"/>
      <c r="W25" s="10"/>
      <c r="X25" s="10"/>
      <c r="Y25" s="10"/>
      <c r="Z25" s="10"/>
      <c r="AA25" s="10"/>
      <c r="AB25" s="10"/>
      <c r="AC25" s="10"/>
      <c r="AE25" s="9">
        <f t="shared" si="0"/>
        <v>0</v>
      </c>
      <c r="AF25" s="9" t="s">
        <v>119</v>
      </c>
    </row>
    <row r="26" spans="1:32" s="9" customFormat="1" ht="11.25" x14ac:dyDescent="0.2">
      <c r="A26" s="11"/>
      <c r="G26" s="10"/>
      <c r="H26" s="10"/>
      <c r="I26" s="10"/>
      <c r="J26" s="10"/>
      <c r="K26" s="10"/>
      <c r="L26" s="10"/>
      <c r="M26" s="10"/>
      <c r="N26" s="10"/>
      <c r="O26" s="10"/>
      <c r="P26" s="10"/>
      <c r="Q26" s="10"/>
      <c r="R26" s="10"/>
      <c r="S26" s="10"/>
      <c r="T26" s="10"/>
      <c r="U26" s="10"/>
      <c r="V26" s="10"/>
      <c r="W26" s="10"/>
      <c r="X26" s="10"/>
      <c r="Y26" s="10"/>
      <c r="Z26" s="10"/>
      <c r="AA26" s="10"/>
      <c r="AB26" s="10"/>
      <c r="AC26" s="10"/>
      <c r="AE26" s="9">
        <f t="shared" si="0"/>
        <v>0</v>
      </c>
      <c r="AF26" s="9" t="s">
        <v>119</v>
      </c>
    </row>
    <row r="27" spans="1:32" s="9" customFormat="1" ht="11.25" x14ac:dyDescent="0.2">
      <c r="A27" s="11"/>
      <c r="G27" s="10"/>
      <c r="H27" s="10"/>
      <c r="I27" s="10"/>
      <c r="J27" s="10"/>
      <c r="K27" s="10"/>
      <c r="L27" s="10"/>
      <c r="M27" s="10"/>
      <c r="N27" s="10"/>
      <c r="O27" s="10"/>
      <c r="P27" s="10"/>
      <c r="Q27" s="10"/>
      <c r="R27" s="10"/>
      <c r="S27" s="10"/>
      <c r="T27" s="10"/>
      <c r="U27" s="10"/>
      <c r="V27" s="10"/>
      <c r="W27" s="10"/>
      <c r="X27" s="10"/>
      <c r="Y27" s="10"/>
      <c r="Z27" s="10"/>
      <c r="AA27" s="10"/>
      <c r="AB27" s="10"/>
      <c r="AC27" s="10"/>
      <c r="AE27" s="9">
        <f t="shared" si="0"/>
        <v>0</v>
      </c>
      <c r="AF27" s="9" t="s">
        <v>119</v>
      </c>
    </row>
    <row r="28" spans="1:32" s="9" customFormat="1" ht="11.25" x14ac:dyDescent="0.2">
      <c r="A28" s="11"/>
      <c r="G28" s="10"/>
      <c r="H28" s="10"/>
      <c r="I28" s="10"/>
      <c r="J28" s="10"/>
      <c r="K28" s="10"/>
      <c r="L28" s="10"/>
      <c r="M28" s="10"/>
      <c r="N28" s="10"/>
      <c r="O28" s="10"/>
      <c r="P28" s="10"/>
      <c r="Q28" s="10"/>
      <c r="R28" s="10"/>
      <c r="S28" s="10"/>
      <c r="T28" s="10"/>
      <c r="U28" s="10"/>
      <c r="V28" s="10"/>
      <c r="W28" s="10"/>
      <c r="X28" s="10"/>
      <c r="Y28" s="10"/>
      <c r="Z28" s="10"/>
      <c r="AA28" s="10"/>
      <c r="AB28" s="10"/>
      <c r="AC28" s="10"/>
      <c r="AE28" s="9">
        <f t="shared" si="0"/>
        <v>0</v>
      </c>
      <c r="AF28" s="9" t="s">
        <v>119</v>
      </c>
    </row>
    <row r="29" spans="1:32" s="9" customFormat="1" ht="11.25" x14ac:dyDescent="0.2">
      <c r="A29" s="11"/>
      <c r="G29" s="10"/>
      <c r="H29" s="10"/>
      <c r="I29" s="10"/>
      <c r="J29" s="10"/>
      <c r="K29" s="10"/>
      <c r="L29" s="10"/>
      <c r="M29" s="10"/>
      <c r="N29" s="10"/>
      <c r="O29" s="10"/>
      <c r="P29" s="10"/>
      <c r="Q29" s="10"/>
      <c r="R29" s="10"/>
      <c r="S29" s="10"/>
      <c r="T29" s="10"/>
      <c r="U29" s="10"/>
      <c r="V29" s="10"/>
      <c r="W29" s="10"/>
      <c r="X29" s="10"/>
      <c r="Y29" s="10"/>
      <c r="Z29" s="10"/>
      <c r="AA29" s="10"/>
      <c r="AB29" s="10"/>
      <c r="AC29" s="10"/>
      <c r="AE29" s="9">
        <f t="shared" si="0"/>
        <v>0</v>
      </c>
      <c r="AF29" s="9" t="s">
        <v>119</v>
      </c>
    </row>
    <row r="30" spans="1:32" s="9" customFormat="1" ht="11.25" x14ac:dyDescent="0.2">
      <c r="A30" s="11"/>
      <c r="G30" s="10"/>
      <c r="H30" s="10"/>
      <c r="I30" s="10"/>
      <c r="J30" s="10"/>
      <c r="K30" s="10"/>
      <c r="L30" s="10"/>
      <c r="M30" s="10"/>
      <c r="N30" s="10"/>
      <c r="O30" s="10"/>
      <c r="P30" s="10"/>
      <c r="Q30" s="10"/>
      <c r="R30" s="10"/>
      <c r="S30" s="10"/>
      <c r="T30" s="10"/>
      <c r="U30" s="10"/>
      <c r="V30" s="10"/>
      <c r="W30" s="10"/>
      <c r="X30" s="10"/>
      <c r="Y30" s="10"/>
      <c r="Z30" s="10"/>
      <c r="AA30" s="10"/>
      <c r="AB30" s="10"/>
      <c r="AC30" s="10"/>
      <c r="AE30" s="9">
        <f t="shared" si="0"/>
        <v>0</v>
      </c>
      <c r="AF30" s="9" t="s">
        <v>119</v>
      </c>
    </row>
    <row r="31" spans="1:32" s="9" customFormat="1" ht="11.25" x14ac:dyDescent="0.2">
      <c r="A31" s="11"/>
      <c r="G31" s="10"/>
      <c r="H31" s="10"/>
      <c r="I31" s="10"/>
      <c r="J31" s="10"/>
      <c r="K31" s="10"/>
      <c r="L31" s="10"/>
      <c r="M31" s="10"/>
      <c r="N31" s="10"/>
      <c r="O31" s="10"/>
      <c r="P31" s="10"/>
      <c r="Q31" s="10"/>
      <c r="R31" s="10"/>
      <c r="S31" s="10"/>
      <c r="T31" s="10"/>
      <c r="U31" s="10"/>
      <c r="V31" s="10"/>
      <c r="W31" s="10"/>
      <c r="X31" s="10"/>
      <c r="Y31" s="10"/>
      <c r="Z31" s="10"/>
      <c r="AA31" s="10"/>
      <c r="AB31" s="10"/>
      <c r="AC31" s="10"/>
      <c r="AE31" s="9">
        <f t="shared" si="0"/>
        <v>0</v>
      </c>
      <c r="AF31" s="9" t="s">
        <v>119</v>
      </c>
    </row>
    <row r="32" spans="1:32" s="9" customFormat="1" ht="11.25" x14ac:dyDescent="0.2">
      <c r="A32" s="11"/>
      <c r="G32" s="10"/>
      <c r="H32" s="10"/>
      <c r="I32" s="10"/>
      <c r="J32" s="10"/>
      <c r="K32" s="10"/>
      <c r="L32" s="10"/>
      <c r="M32" s="10"/>
      <c r="N32" s="10"/>
      <c r="O32" s="10"/>
      <c r="P32" s="10"/>
      <c r="Q32" s="10"/>
      <c r="R32" s="10"/>
      <c r="S32" s="10"/>
      <c r="T32" s="10"/>
      <c r="U32" s="10"/>
      <c r="V32" s="10"/>
      <c r="W32" s="10"/>
      <c r="X32" s="10"/>
      <c r="Y32" s="10"/>
      <c r="Z32" s="10"/>
      <c r="AA32" s="10"/>
      <c r="AB32" s="10"/>
      <c r="AC32" s="10"/>
      <c r="AE32" s="9">
        <f t="shared" si="0"/>
        <v>0</v>
      </c>
      <c r="AF32" s="9" t="s">
        <v>119</v>
      </c>
    </row>
    <row r="33" spans="1:32" s="9" customFormat="1" ht="11.25" x14ac:dyDescent="0.2">
      <c r="A33" s="11"/>
      <c r="G33" s="10"/>
      <c r="H33" s="10"/>
      <c r="I33" s="10"/>
      <c r="J33" s="10"/>
      <c r="K33" s="10"/>
      <c r="L33" s="10"/>
      <c r="M33" s="10"/>
      <c r="N33" s="10"/>
      <c r="O33" s="10"/>
      <c r="P33" s="10"/>
      <c r="Q33" s="10"/>
      <c r="R33" s="10"/>
      <c r="S33" s="10"/>
      <c r="T33" s="10"/>
      <c r="U33" s="10"/>
      <c r="V33" s="10"/>
      <c r="W33" s="10"/>
      <c r="X33" s="10"/>
      <c r="Y33" s="10"/>
      <c r="Z33" s="10"/>
      <c r="AA33" s="10"/>
      <c r="AB33" s="10"/>
      <c r="AC33" s="10"/>
      <c r="AE33" s="9">
        <f t="shared" si="0"/>
        <v>0</v>
      </c>
      <c r="AF33" s="9" t="s">
        <v>119</v>
      </c>
    </row>
    <row r="34" spans="1:32" s="9" customFormat="1" ht="11.25" x14ac:dyDescent="0.2">
      <c r="A34" s="11"/>
      <c r="G34" s="10"/>
      <c r="H34" s="10"/>
      <c r="I34" s="10"/>
      <c r="J34" s="10"/>
      <c r="K34" s="10"/>
      <c r="L34" s="10"/>
      <c r="M34" s="10"/>
      <c r="N34" s="10"/>
      <c r="O34" s="10"/>
      <c r="P34" s="10"/>
      <c r="Q34" s="10"/>
      <c r="R34" s="10"/>
      <c r="S34" s="10"/>
      <c r="T34" s="10"/>
      <c r="U34" s="10"/>
      <c r="V34" s="10"/>
      <c r="W34" s="10"/>
      <c r="X34" s="10"/>
      <c r="Y34" s="10"/>
      <c r="Z34" s="10"/>
      <c r="AA34" s="10"/>
      <c r="AB34" s="10"/>
      <c r="AC34" s="10"/>
      <c r="AE34" s="9">
        <f t="shared" si="0"/>
        <v>0</v>
      </c>
      <c r="AF34" s="9" t="s">
        <v>119</v>
      </c>
    </row>
    <row r="35" spans="1:32" s="9" customFormat="1" ht="11.25" x14ac:dyDescent="0.2">
      <c r="A35" s="11"/>
      <c r="G35" s="10"/>
      <c r="H35" s="10"/>
      <c r="I35" s="10"/>
      <c r="J35" s="10"/>
      <c r="K35" s="10"/>
      <c r="L35" s="10"/>
      <c r="M35" s="10"/>
      <c r="N35" s="10"/>
      <c r="O35" s="10"/>
      <c r="P35" s="10"/>
      <c r="Q35" s="10"/>
      <c r="R35" s="10"/>
      <c r="S35" s="10"/>
      <c r="T35" s="10"/>
      <c r="U35" s="10"/>
      <c r="V35" s="10"/>
      <c r="W35" s="10"/>
      <c r="X35" s="10"/>
      <c r="Y35" s="10"/>
      <c r="Z35" s="10"/>
      <c r="AA35" s="10"/>
      <c r="AB35" s="10"/>
      <c r="AC35" s="10"/>
      <c r="AE35" s="9">
        <f t="shared" si="0"/>
        <v>0</v>
      </c>
      <c r="AF35" s="9" t="s">
        <v>119</v>
      </c>
    </row>
    <row r="36" spans="1:32" s="9" customFormat="1" ht="11.25" x14ac:dyDescent="0.2">
      <c r="A36" s="11"/>
      <c r="G36" s="10"/>
      <c r="H36" s="10"/>
      <c r="I36" s="10"/>
      <c r="J36" s="10"/>
      <c r="K36" s="10"/>
      <c r="L36" s="10"/>
      <c r="M36" s="10"/>
      <c r="N36" s="10"/>
      <c r="O36" s="10"/>
      <c r="P36" s="10"/>
      <c r="Q36" s="10"/>
      <c r="R36" s="10"/>
      <c r="S36" s="10"/>
      <c r="T36" s="10"/>
      <c r="U36" s="10"/>
      <c r="V36" s="10"/>
      <c r="W36" s="10"/>
      <c r="X36" s="10"/>
      <c r="Y36" s="10"/>
      <c r="Z36" s="10"/>
      <c r="AA36" s="10"/>
      <c r="AB36" s="10"/>
      <c r="AC36" s="10"/>
      <c r="AE36" s="9">
        <f t="shared" si="0"/>
        <v>0</v>
      </c>
      <c r="AF36" s="9" t="s">
        <v>119</v>
      </c>
    </row>
    <row r="37" spans="1:32" s="9" customFormat="1" ht="11.25" x14ac:dyDescent="0.2">
      <c r="A37" s="11"/>
      <c r="G37" s="10"/>
      <c r="H37" s="10"/>
      <c r="I37" s="10"/>
      <c r="J37" s="10"/>
      <c r="K37" s="10"/>
      <c r="L37" s="10"/>
      <c r="M37" s="10"/>
      <c r="N37" s="10"/>
      <c r="O37" s="10"/>
      <c r="P37" s="10"/>
      <c r="Q37" s="10"/>
      <c r="R37" s="10"/>
      <c r="S37" s="10"/>
      <c r="T37" s="10"/>
      <c r="U37" s="10"/>
      <c r="V37" s="10"/>
      <c r="W37" s="10"/>
      <c r="X37" s="10"/>
      <c r="Y37" s="10"/>
      <c r="Z37" s="10"/>
      <c r="AA37" s="10"/>
      <c r="AB37" s="10"/>
      <c r="AC37" s="10"/>
      <c r="AE37" s="9">
        <f t="shared" si="0"/>
        <v>0</v>
      </c>
      <c r="AF37" s="9" t="s">
        <v>119</v>
      </c>
    </row>
    <row r="38" spans="1:32" s="9" customFormat="1" ht="11.25" x14ac:dyDescent="0.2">
      <c r="A38" s="11"/>
      <c r="G38" s="10"/>
      <c r="H38" s="10"/>
      <c r="I38" s="10"/>
      <c r="J38" s="10"/>
      <c r="K38" s="10"/>
      <c r="L38" s="10"/>
      <c r="M38" s="10"/>
      <c r="N38" s="10"/>
      <c r="O38" s="10"/>
      <c r="P38" s="10"/>
      <c r="Q38" s="10"/>
      <c r="R38" s="10"/>
      <c r="S38" s="10"/>
      <c r="T38" s="10"/>
      <c r="U38" s="10"/>
      <c r="V38" s="10"/>
      <c r="W38" s="10"/>
      <c r="X38" s="10"/>
      <c r="Y38" s="10"/>
      <c r="Z38" s="10"/>
      <c r="AA38" s="10"/>
      <c r="AB38" s="10"/>
      <c r="AC38" s="10"/>
      <c r="AE38" s="9">
        <f t="shared" si="0"/>
        <v>0</v>
      </c>
      <c r="AF38" s="9" t="s">
        <v>119</v>
      </c>
    </row>
    <row r="39" spans="1:32" s="9" customFormat="1" ht="11.25" x14ac:dyDescent="0.2">
      <c r="A39" s="11"/>
      <c r="G39" s="10"/>
      <c r="H39" s="10"/>
      <c r="I39" s="10"/>
      <c r="J39" s="10"/>
      <c r="K39" s="10"/>
      <c r="L39" s="10"/>
      <c r="M39" s="10"/>
      <c r="N39" s="10"/>
      <c r="O39" s="10"/>
      <c r="P39" s="10"/>
      <c r="Q39" s="10"/>
      <c r="R39" s="10"/>
      <c r="S39" s="10"/>
      <c r="T39" s="10"/>
      <c r="U39" s="10"/>
      <c r="V39" s="10"/>
      <c r="W39" s="10"/>
      <c r="X39" s="10"/>
      <c r="Y39" s="10"/>
      <c r="Z39" s="10"/>
      <c r="AA39" s="10"/>
      <c r="AB39" s="10"/>
      <c r="AC39" s="10"/>
      <c r="AE39" s="9">
        <f t="shared" si="0"/>
        <v>0</v>
      </c>
      <c r="AF39" s="9" t="s">
        <v>119</v>
      </c>
    </row>
    <row r="40" spans="1:32" s="9" customFormat="1" ht="11.25" x14ac:dyDescent="0.2">
      <c r="A40" s="11"/>
      <c r="G40" s="10"/>
      <c r="H40" s="10"/>
      <c r="I40" s="10"/>
      <c r="J40" s="10"/>
      <c r="K40" s="10"/>
      <c r="L40" s="10"/>
      <c r="M40" s="10"/>
      <c r="N40" s="10"/>
      <c r="O40" s="10"/>
      <c r="P40" s="10"/>
      <c r="Q40" s="10"/>
      <c r="R40" s="10"/>
      <c r="S40" s="10"/>
      <c r="T40" s="10"/>
      <c r="U40" s="10"/>
      <c r="V40" s="10"/>
      <c r="W40" s="10"/>
      <c r="X40" s="10"/>
      <c r="Y40" s="10"/>
      <c r="Z40" s="10"/>
      <c r="AA40" s="10"/>
      <c r="AB40" s="10"/>
      <c r="AC40" s="10"/>
      <c r="AE40" s="9">
        <f t="shared" si="0"/>
        <v>0</v>
      </c>
      <c r="AF40" s="9" t="s">
        <v>119</v>
      </c>
    </row>
    <row r="41" spans="1:32" s="9" customFormat="1" ht="11.25" x14ac:dyDescent="0.2">
      <c r="A41" s="11"/>
      <c r="G41" s="10"/>
      <c r="H41" s="10"/>
      <c r="I41" s="10"/>
      <c r="J41" s="10"/>
      <c r="K41" s="10"/>
      <c r="L41" s="10"/>
      <c r="M41" s="10"/>
      <c r="N41" s="10"/>
      <c r="O41" s="10"/>
      <c r="P41" s="10"/>
      <c r="Q41" s="10"/>
      <c r="R41" s="10"/>
      <c r="S41" s="10"/>
      <c r="T41" s="10"/>
      <c r="U41" s="10"/>
      <c r="V41" s="10"/>
      <c r="W41" s="10"/>
      <c r="X41" s="10"/>
      <c r="Y41" s="10"/>
      <c r="Z41" s="10"/>
      <c r="AA41" s="10"/>
      <c r="AB41" s="10"/>
      <c r="AC41" s="10"/>
      <c r="AE41" s="9">
        <f t="shared" si="0"/>
        <v>0</v>
      </c>
      <c r="AF41" s="9" t="s">
        <v>119</v>
      </c>
    </row>
    <row r="42" spans="1:32" s="9" customFormat="1" ht="11.25" x14ac:dyDescent="0.2">
      <c r="A42" s="11"/>
      <c r="G42" s="10"/>
      <c r="H42" s="10"/>
      <c r="I42" s="10"/>
      <c r="J42" s="10"/>
      <c r="K42" s="10"/>
      <c r="L42" s="10"/>
      <c r="M42" s="10"/>
      <c r="N42" s="10"/>
      <c r="O42" s="10"/>
      <c r="P42" s="10"/>
      <c r="Q42" s="10"/>
      <c r="R42" s="10"/>
      <c r="S42" s="10"/>
      <c r="T42" s="10"/>
      <c r="U42" s="10"/>
      <c r="V42" s="10"/>
      <c r="W42" s="10"/>
      <c r="X42" s="10"/>
      <c r="Y42" s="10"/>
      <c r="Z42" s="10"/>
      <c r="AA42" s="10"/>
      <c r="AB42" s="10"/>
      <c r="AC42" s="10"/>
      <c r="AE42" s="9">
        <f t="shared" si="0"/>
        <v>0</v>
      </c>
      <c r="AF42" s="9" t="s">
        <v>119</v>
      </c>
    </row>
    <row r="43" spans="1:32" s="9" customFormat="1" ht="11.25" x14ac:dyDescent="0.2">
      <c r="A43" s="11"/>
      <c r="G43" s="10"/>
      <c r="H43" s="10"/>
      <c r="I43" s="10"/>
      <c r="J43" s="10"/>
      <c r="K43" s="10"/>
      <c r="L43" s="10"/>
      <c r="M43" s="10"/>
      <c r="N43" s="10"/>
      <c r="O43" s="10"/>
      <c r="P43" s="10"/>
      <c r="Q43" s="10"/>
      <c r="R43" s="10"/>
      <c r="S43" s="10"/>
      <c r="T43" s="10"/>
      <c r="U43" s="10"/>
      <c r="V43" s="10"/>
      <c r="W43" s="10"/>
      <c r="X43" s="10"/>
      <c r="Y43" s="10"/>
      <c r="Z43" s="10"/>
      <c r="AA43" s="10"/>
      <c r="AB43" s="10"/>
      <c r="AC43" s="10"/>
      <c r="AE43" s="9">
        <f t="shared" si="0"/>
        <v>0</v>
      </c>
      <c r="AF43" s="9" t="s">
        <v>119</v>
      </c>
    </row>
    <row r="44" spans="1:32" s="9" customFormat="1" ht="11.25" x14ac:dyDescent="0.2">
      <c r="A44" s="11"/>
      <c r="G44" s="10"/>
      <c r="H44" s="10"/>
      <c r="I44" s="10"/>
      <c r="J44" s="10"/>
      <c r="K44" s="10"/>
      <c r="L44" s="10"/>
      <c r="M44" s="10"/>
      <c r="N44" s="10"/>
      <c r="O44" s="10"/>
      <c r="P44" s="10"/>
      <c r="Q44" s="10"/>
      <c r="R44" s="10"/>
      <c r="S44" s="10"/>
      <c r="T44" s="10"/>
      <c r="U44" s="10"/>
      <c r="V44" s="10"/>
      <c r="W44" s="10"/>
      <c r="X44" s="10"/>
      <c r="Y44" s="10"/>
      <c r="Z44" s="10"/>
      <c r="AA44" s="10"/>
      <c r="AB44" s="10"/>
      <c r="AC44" s="10"/>
      <c r="AE44" s="9">
        <f t="shared" si="0"/>
        <v>0</v>
      </c>
      <c r="AF44" s="9" t="s">
        <v>119</v>
      </c>
    </row>
    <row r="45" spans="1:32" s="9" customFormat="1" ht="11.25" x14ac:dyDescent="0.2">
      <c r="A45" s="11"/>
      <c r="G45" s="10"/>
      <c r="H45" s="10"/>
      <c r="I45" s="10"/>
      <c r="J45" s="10"/>
      <c r="K45" s="10"/>
      <c r="L45" s="10"/>
      <c r="M45" s="10"/>
      <c r="N45" s="10"/>
      <c r="O45" s="10"/>
      <c r="P45" s="10"/>
      <c r="Q45" s="10"/>
      <c r="R45" s="10"/>
      <c r="S45" s="10"/>
      <c r="T45" s="10"/>
      <c r="U45" s="10"/>
      <c r="V45" s="10"/>
      <c r="W45" s="10"/>
      <c r="X45" s="10"/>
      <c r="Y45" s="10"/>
      <c r="Z45" s="10"/>
      <c r="AA45" s="10"/>
      <c r="AB45" s="10"/>
      <c r="AC45" s="10"/>
      <c r="AE45" s="9">
        <f t="shared" si="0"/>
        <v>0</v>
      </c>
      <c r="AF45" s="9" t="s">
        <v>119</v>
      </c>
    </row>
    <row r="46" spans="1:32" s="9" customFormat="1" ht="11.25" x14ac:dyDescent="0.2">
      <c r="A46" s="11"/>
      <c r="G46" s="10"/>
      <c r="H46" s="10"/>
      <c r="I46" s="10"/>
      <c r="J46" s="10"/>
      <c r="K46" s="10"/>
      <c r="L46" s="10"/>
      <c r="M46" s="10"/>
      <c r="N46" s="10"/>
      <c r="O46" s="10"/>
      <c r="P46" s="10"/>
      <c r="Q46" s="10"/>
      <c r="R46" s="10"/>
      <c r="S46" s="10"/>
      <c r="T46" s="10"/>
      <c r="U46" s="10"/>
      <c r="V46" s="10"/>
      <c r="W46" s="10"/>
      <c r="X46" s="10"/>
      <c r="Y46" s="10"/>
      <c r="Z46" s="10"/>
      <c r="AA46" s="10"/>
      <c r="AB46" s="10"/>
      <c r="AC46" s="10"/>
      <c r="AE46" s="9">
        <f t="shared" si="0"/>
        <v>0</v>
      </c>
      <c r="AF46" s="9" t="s">
        <v>119</v>
      </c>
    </row>
    <row r="47" spans="1:32" s="9" customFormat="1" ht="11.25" x14ac:dyDescent="0.2">
      <c r="A47" s="11"/>
      <c r="G47" s="10"/>
      <c r="H47" s="10"/>
      <c r="I47" s="10"/>
      <c r="J47" s="10"/>
      <c r="K47" s="10"/>
      <c r="L47" s="10"/>
      <c r="M47" s="10"/>
      <c r="N47" s="10"/>
      <c r="O47" s="10"/>
      <c r="P47" s="10"/>
      <c r="Q47" s="10"/>
      <c r="R47" s="10"/>
      <c r="S47" s="10"/>
      <c r="T47" s="10"/>
      <c r="U47" s="10"/>
      <c r="V47" s="10"/>
      <c r="W47" s="10"/>
      <c r="X47" s="10"/>
      <c r="Y47" s="10"/>
      <c r="Z47" s="10"/>
      <c r="AA47" s="10"/>
      <c r="AB47" s="10"/>
      <c r="AC47" s="10"/>
      <c r="AE47" s="9">
        <f t="shared" si="0"/>
        <v>0</v>
      </c>
      <c r="AF47" s="9" t="s">
        <v>119</v>
      </c>
    </row>
    <row r="48" spans="1:32" s="9" customFormat="1" ht="11.25" x14ac:dyDescent="0.2">
      <c r="A48" s="11"/>
      <c r="G48" s="10"/>
      <c r="H48" s="10"/>
      <c r="I48" s="10"/>
      <c r="J48" s="10"/>
      <c r="K48" s="10"/>
      <c r="L48" s="10"/>
      <c r="M48" s="10"/>
      <c r="N48" s="10"/>
      <c r="O48" s="10"/>
      <c r="P48" s="10"/>
      <c r="Q48" s="10"/>
      <c r="R48" s="10"/>
      <c r="S48" s="10"/>
      <c r="T48" s="10"/>
      <c r="U48" s="10"/>
      <c r="V48" s="10"/>
      <c r="W48" s="10"/>
      <c r="X48" s="10"/>
      <c r="Y48" s="10"/>
      <c r="Z48" s="10"/>
      <c r="AA48" s="10"/>
      <c r="AB48" s="10"/>
      <c r="AC48" s="10"/>
      <c r="AE48" s="9">
        <f t="shared" si="0"/>
        <v>0</v>
      </c>
      <c r="AF48" s="9" t="s">
        <v>119</v>
      </c>
    </row>
    <row r="49" spans="1:32" s="9" customFormat="1" ht="11.25" x14ac:dyDescent="0.2">
      <c r="A49" s="11"/>
      <c r="G49" s="10"/>
      <c r="H49" s="10"/>
      <c r="I49" s="10"/>
      <c r="J49" s="10"/>
      <c r="K49" s="10"/>
      <c r="L49" s="10"/>
      <c r="M49" s="10"/>
      <c r="N49" s="10"/>
      <c r="O49" s="10"/>
      <c r="P49" s="10"/>
      <c r="Q49" s="10"/>
      <c r="R49" s="10"/>
      <c r="S49" s="10"/>
      <c r="T49" s="10"/>
      <c r="U49" s="10"/>
      <c r="V49" s="10"/>
      <c r="W49" s="10"/>
      <c r="X49" s="10"/>
      <c r="Y49" s="10"/>
      <c r="Z49" s="10"/>
      <c r="AA49" s="10"/>
      <c r="AB49" s="10"/>
      <c r="AC49" s="10"/>
      <c r="AE49" s="9">
        <f t="shared" si="0"/>
        <v>0</v>
      </c>
      <c r="AF49" s="9" t="s">
        <v>119</v>
      </c>
    </row>
    <row r="50" spans="1:32" s="9" customFormat="1" ht="11.25" x14ac:dyDescent="0.2">
      <c r="A50" s="11"/>
      <c r="G50" s="10"/>
      <c r="H50" s="10"/>
      <c r="I50" s="10"/>
      <c r="J50" s="10"/>
      <c r="K50" s="10"/>
      <c r="L50" s="10"/>
      <c r="M50" s="10"/>
      <c r="N50" s="10"/>
      <c r="O50" s="10"/>
      <c r="P50" s="10"/>
      <c r="Q50" s="10"/>
      <c r="R50" s="10"/>
      <c r="S50" s="10"/>
      <c r="T50" s="10"/>
      <c r="U50" s="10"/>
      <c r="V50" s="10"/>
      <c r="W50" s="10"/>
      <c r="X50" s="10"/>
      <c r="Y50" s="10"/>
      <c r="Z50" s="10"/>
      <c r="AA50" s="10"/>
      <c r="AB50" s="10"/>
      <c r="AC50" s="10"/>
      <c r="AE50" s="9">
        <f t="shared" si="0"/>
        <v>0</v>
      </c>
      <c r="AF50" s="9" t="s">
        <v>119</v>
      </c>
    </row>
    <row r="51" spans="1:32" s="9" customFormat="1" ht="11.25" x14ac:dyDescent="0.2">
      <c r="A51" s="11"/>
      <c r="G51" s="10"/>
      <c r="H51" s="10"/>
      <c r="I51" s="10"/>
      <c r="J51" s="10"/>
      <c r="K51" s="10"/>
      <c r="L51" s="10"/>
      <c r="M51" s="10"/>
      <c r="N51" s="10"/>
      <c r="O51" s="10"/>
      <c r="P51" s="10"/>
      <c r="Q51" s="10"/>
      <c r="R51" s="10"/>
      <c r="S51" s="10"/>
      <c r="T51" s="10"/>
      <c r="U51" s="10"/>
      <c r="V51" s="10"/>
      <c r="W51" s="10"/>
      <c r="X51" s="10"/>
      <c r="Y51" s="10"/>
      <c r="Z51" s="10"/>
      <c r="AA51" s="10"/>
      <c r="AB51" s="10"/>
      <c r="AC51" s="10"/>
      <c r="AE51" s="9">
        <f t="shared" si="0"/>
        <v>0</v>
      </c>
      <c r="AF51" s="9" t="s">
        <v>119</v>
      </c>
    </row>
    <row r="52" spans="1:32" s="9" customFormat="1" ht="11.25" x14ac:dyDescent="0.2">
      <c r="A52" s="11"/>
      <c r="G52" s="10"/>
      <c r="H52" s="10"/>
      <c r="I52" s="10"/>
      <c r="J52" s="10"/>
      <c r="K52" s="10"/>
      <c r="L52" s="10"/>
      <c r="M52" s="10"/>
      <c r="N52" s="10"/>
      <c r="O52" s="10"/>
      <c r="P52" s="10"/>
      <c r="Q52" s="10"/>
      <c r="R52" s="10"/>
      <c r="S52" s="10"/>
      <c r="T52" s="10"/>
      <c r="U52" s="10"/>
      <c r="V52" s="10"/>
      <c r="W52" s="10"/>
      <c r="X52" s="10"/>
      <c r="Y52" s="10"/>
      <c r="Z52" s="10"/>
      <c r="AA52" s="10"/>
      <c r="AB52" s="10"/>
      <c r="AC52" s="10"/>
      <c r="AE52" s="9">
        <f t="shared" si="0"/>
        <v>0</v>
      </c>
      <c r="AF52" s="9" t="s">
        <v>119</v>
      </c>
    </row>
    <row r="53" spans="1:32" s="9" customFormat="1" ht="11.25" x14ac:dyDescent="0.2">
      <c r="A53" s="11"/>
      <c r="G53" s="10"/>
      <c r="H53" s="10"/>
      <c r="I53" s="10"/>
      <c r="J53" s="10"/>
      <c r="K53" s="10"/>
      <c r="L53" s="10"/>
      <c r="M53" s="10"/>
      <c r="N53" s="10"/>
      <c r="O53" s="10"/>
      <c r="P53" s="10"/>
      <c r="Q53" s="10"/>
      <c r="R53" s="10"/>
      <c r="S53" s="10"/>
      <c r="T53" s="10"/>
      <c r="U53" s="10"/>
      <c r="V53" s="10"/>
      <c r="W53" s="10"/>
      <c r="X53" s="10"/>
      <c r="Y53" s="10"/>
      <c r="Z53" s="10"/>
      <c r="AA53" s="10"/>
      <c r="AB53" s="10"/>
      <c r="AC53" s="10"/>
      <c r="AE53" s="9">
        <f t="shared" si="0"/>
        <v>0</v>
      </c>
      <c r="AF53" s="9" t="s">
        <v>119</v>
      </c>
    </row>
    <row r="54" spans="1:32" s="9" customFormat="1" ht="11.25" x14ac:dyDescent="0.2">
      <c r="A54" s="11"/>
      <c r="G54" s="10"/>
      <c r="H54" s="10"/>
      <c r="I54" s="10"/>
      <c r="J54" s="10"/>
      <c r="K54" s="10"/>
      <c r="L54" s="10"/>
      <c r="M54" s="10"/>
      <c r="N54" s="10"/>
      <c r="O54" s="10"/>
      <c r="P54" s="10"/>
      <c r="Q54" s="10"/>
      <c r="R54" s="10"/>
      <c r="S54" s="10"/>
      <c r="T54" s="10"/>
      <c r="U54" s="10"/>
      <c r="V54" s="10"/>
      <c r="W54" s="10"/>
      <c r="X54" s="10"/>
      <c r="Y54" s="10"/>
      <c r="Z54" s="10"/>
      <c r="AA54" s="10"/>
      <c r="AB54" s="10"/>
      <c r="AC54" s="10"/>
      <c r="AE54" s="9">
        <f t="shared" si="0"/>
        <v>0</v>
      </c>
      <c r="AF54" s="9" t="s">
        <v>119</v>
      </c>
    </row>
    <row r="55" spans="1:32" s="9" customFormat="1" ht="11.25" x14ac:dyDescent="0.2">
      <c r="A55" s="11"/>
      <c r="G55" s="10"/>
      <c r="H55" s="10"/>
      <c r="I55" s="10"/>
      <c r="J55" s="10"/>
      <c r="K55" s="10"/>
      <c r="L55" s="10"/>
      <c r="M55" s="10"/>
      <c r="N55" s="10"/>
      <c r="O55" s="10"/>
      <c r="P55" s="10"/>
      <c r="Q55" s="10"/>
      <c r="R55" s="10"/>
      <c r="S55" s="10"/>
      <c r="T55" s="10"/>
      <c r="U55" s="10"/>
      <c r="V55" s="10"/>
      <c r="W55" s="10"/>
      <c r="X55" s="10"/>
      <c r="Y55" s="10"/>
      <c r="Z55" s="10"/>
      <c r="AA55" s="10"/>
      <c r="AB55" s="10"/>
      <c r="AC55" s="10"/>
      <c r="AE55" s="9">
        <f t="shared" si="0"/>
        <v>0</v>
      </c>
      <c r="AF55" s="9" t="s">
        <v>119</v>
      </c>
    </row>
    <row r="56" spans="1:32" s="9" customFormat="1" ht="11.25" x14ac:dyDescent="0.2">
      <c r="A56" s="11"/>
      <c r="G56" s="10"/>
      <c r="H56" s="10"/>
      <c r="I56" s="10"/>
      <c r="J56" s="10"/>
      <c r="K56" s="10"/>
      <c r="L56" s="10"/>
      <c r="M56" s="10"/>
      <c r="N56" s="10"/>
      <c r="O56" s="10"/>
      <c r="P56" s="10"/>
      <c r="Q56" s="10"/>
      <c r="R56" s="10"/>
      <c r="S56" s="10"/>
      <c r="T56" s="10"/>
      <c r="U56" s="10"/>
      <c r="V56" s="10"/>
      <c r="W56" s="10"/>
      <c r="X56" s="10"/>
      <c r="Y56" s="10"/>
      <c r="Z56" s="10"/>
      <c r="AA56" s="10"/>
      <c r="AB56" s="10"/>
      <c r="AC56" s="10"/>
      <c r="AE56" s="9">
        <f t="shared" si="0"/>
        <v>0</v>
      </c>
      <c r="AF56" s="9" t="s">
        <v>119</v>
      </c>
    </row>
    <row r="57" spans="1:32" s="9" customFormat="1" ht="11.25" x14ac:dyDescent="0.2">
      <c r="A57" s="11"/>
      <c r="G57" s="10"/>
      <c r="H57" s="10"/>
      <c r="I57" s="10"/>
      <c r="J57" s="10"/>
      <c r="K57" s="10"/>
      <c r="L57" s="10"/>
      <c r="M57" s="10"/>
      <c r="N57" s="10"/>
      <c r="O57" s="10"/>
      <c r="P57" s="10"/>
      <c r="Q57" s="10"/>
      <c r="R57" s="10"/>
      <c r="S57" s="10"/>
      <c r="T57" s="10"/>
      <c r="U57" s="10"/>
      <c r="V57" s="10"/>
      <c r="W57" s="10"/>
      <c r="X57" s="10"/>
      <c r="Y57" s="10"/>
      <c r="Z57" s="10"/>
      <c r="AA57" s="10"/>
      <c r="AB57" s="10"/>
      <c r="AC57" s="10"/>
      <c r="AE57" s="9">
        <f t="shared" si="0"/>
        <v>0</v>
      </c>
      <c r="AF57" s="9" t="s">
        <v>119</v>
      </c>
    </row>
    <row r="58" spans="1:32" s="9" customFormat="1" ht="11.25" x14ac:dyDescent="0.2">
      <c r="A58" s="11"/>
      <c r="G58" s="10"/>
      <c r="H58" s="10"/>
      <c r="I58" s="10"/>
      <c r="J58" s="10"/>
      <c r="K58" s="10"/>
      <c r="L58" s="10"/>
      <c r="M58" s="10"/>
      <c r="N58" s="10"/>
      <c r="O58" s="10"/>
      <c r="P58" s="10"/>
      <c r="Q58" s="10"/>
      <c r="R58" s="10"/>
      <c r="S58" s="10"/>
      <c r="T58" s="10"/>
      <c r="U58" s="10"/>
      <c r="V58" s="10"/>
      <c r="W58" s="10"/>
      <c r="X58" s="10"/>
      <c r="Y58" s="10"/>
      <c r="Z58" s="10"/>
      <c r="AA58" s="10"/>
      <c r="AB58" s="10"/>
      <c r="AC58" s="10"/>
      <c r="AE58" s="9">
        <f t="shared" si="0"/>
        <v>0</v>
      </c>
      <c r="AF58" s="9" t="s">
        <v>119</v>
      </c>
    </row>
    <row r="59" spans="1:32" s="9" customFormat="1" ht="11.25" x14ac:dyDescent="0.2">
      <c r="A59" s="11"/>
      <c r="G59" s="10"/>
      <c r="H59" s="10"/>
      <c r="I59" s="10"/>
      <c r="J59" s="10"/>
      <c r="K59" s="10"/>
      <c r="L59" s="10"/>
      <c r="M59" s="10"/>
      <c r="N59" s="10"/>
      <c r="O59" s="10"/>
      <c r="P59" s="10"/>
      <c r="Q59" s="10"/>
      <c r="R59" s="10"/>
      <c r="S59" s="10"/>
      <c r="T59" s="10"/>
      <c r="U59" s="10"/>
      <c r="V59" s="10"/>
      <c r="W59" s="10"/>
      <c r="X59" s="10"/>
      <c r="Y59" s="10"/>
      <c r="Z59" s="10"/>
      <c r="AA59" s="10"/>
      <c r="AB59" s="10"/>
      <c r="AC59" s="10"/>
      <c r="AE59" s="9">
        <f t="shared" si="0"/>
        <v>0</v>
      </c>
      <c r="AF59" s="9" t="s">
        <v>119</v>
      </c>
    </row>
    <row r="60" spans="1:32" s="9" customFormat="1" ht="11.25" x14ac:dyDescent="0.2">
      <c r="A60" s="11"/>
      <c r="G60" s="10"/>
      <c r="H60" s="10"/>
      <c r="I60" s="10"/>
      <c r="J60" s="10"/>
      <c r="K60" s="10"/>
      <c r="L60" s="10"/>
      <c r="M60" s="10"/>
      <c r="N60" s="10"/>
      <c r="O60" s="10"/>
      <c r="P60" s="10"/>
      <c r="Q60" s="10"/>
      <c r="R60" s="10"/>
      <c r="S60" s="10"/>
      <c r="T60" s="10"/>
      <c r="U60" s="10"/>
      <c r="V60" s="10"/>
      <c r="W60" s="10"/>
      <c r="X60" s="10"/>
      <c r="Y60" s="10"/>
      <c r="Z60" s="10"/>
      <c r="AA60" s="10"/>
      <c r="AB60" s="10"/>
      <c r="AC60" s="10"/>
      <c r="AE60" s="9">
        <f t="shared" si="0"/>
        <v>0</v>
      </c>
      <c r="AF60" s="9" t="s">
        <v>119</v>
      </c>
    </row>
    <row r="61" spans="1:32" s="9" customFormat="1" ht="11.25" x14ac:dyDescent="0.2">
      <c r="A61" s="11"/>
      <c r="G61" s="10"/>
      <c r="H61" s="10"/>
      <c r="I61" s="10"/>
      <c r="J61" s="10"/>
      <c r="K61" s="10"/>
      <c r="L61" s="10"/>
      <c r="M61" s="10"/>
      <c r="N61" s="10"/>
      <c r="O61" s="10"/>
      <c r="P61" s="10"/>
      <c r="Q61" s="10"/>
      <c r="R61" s="10"/>
      <c r="S61" s="10"/>
      <c r="T61" s="10"/>
      <c r="U61" s="10"/>
      <c r="V61" s="10"/>
      <c r="W61" s="10"/>
      <c r="X61" s="10"/>
      <c r="Y61" s="10"/>
      <c r="Z61" s="10"/>
      <c r="AA61" s="10"/>
      <c r="AB61" s="10"/>
      <c r="AC61" s="10"/>
      <c r="AE61" s="9">
        <f t="shared" si="0"/>
        <v>0</v>
      </c>
      <c r="AF61" s="9" t="s">
        <v>119</v>
      </c>
    </row>
    <row r="62" spans="1:32" s="9" customFormat="1" ht="11.25" x14ac:dyDescent="0.2">
      <c r="A62" s="11"/>
      <c r="G62" s="10"/>
      <c r="H62" s="10"/>
      <c r="I62" s="10"/>
      <c r="J62" s="10"/>
      <c r="K62" s="10"/>
      <c r="L62" s="10"/>
      <c r="M62" s="10"/>
      <c r="N62" s="10"/>
      <c r="O62" s="10"/>
      <c r="P62" s="10"/>
      <c r="Q62" s="10"/>
      <c r="R62" s="10"/>
      <c r="S62" s="10"/>
      <c r="T62" s="10"/>
      <c r="U62" s="10"/>
      <c r="V62" s="10"/>
      <c r="W62" s="10"/>
      <c r="X62" s="10"/>
      <c r="Y62" s="10"/>
      <c r="Z62" s="10"/>
      <c r="AA62" s="10"/>
      <c r="AB62" s="10"/>
      <c r="AC62" s="10"/>
      <c r="AE62" s="9">
        <f t="shared" si="0"/>
        <v>0</v>
      </c>
      <c r="AF62" s="9" t="s">
        <v>119</v>
      </c>
    </row>
    <row r="63" spans="1:32" s="9" customFormat="1" ht="11.25" x14ac:dyDescent="0.2">
      <c r="A63" s="11"/>
      <c r="G63" s="10"/>
      <c r="H63" s="10"/>
      <c r="I63" s="10"/>
      <c r="J63" s="10"/>
      <c r="K63" s="10"/>
      <c r="L63" s="10"/>
      <c r="M63" s="10"/>
      <c r="N63" s="10"/>
      <c r="O63" s="10"/>
      <c r="P63" s="10"/>
      <c r="Q63" s="10"/>
      <c r="R63" s="10"/>
      <c r="S63" s="10"/>
      <c r="T63" s="10"/>
      <c r="U63" s="10"/>
      <c r="V63" s="10"/>
      <c r="W63" s="10"/>
      <c r="X63" s="10"/>
      <c r="Y63" s="10"/>
      <c r="Z63" s="10"/>
      <c r="AA63" s="10"/>
      <c r="AB63" s="10"/>
      <c r="AC63" s="10"/>
      <c r="AE63" s="9">
        <f t="shared" si="0"/>
        <v>0</v>
      </c>
      <c r="AF63" s="9" t="s">
        <v>119</v>
      </c>
    </row>
    <row r="64" spans="1:32" s="9" customFormat="1" ht="11.25" x14ac:dyDescent="0.2">
      <c r="A64" s="11"/>
      <c r="G64" s="10"/>
      <c r="H64" s="10"/>
      <c r="I64" s="10"/>
      <c r="J64" s="10"/>
      <c r="K64" s="10"/>
      <c r="L64" s="10"/>
      <c r="M64" s="10"/>
      <c r="N64" s="10"/>
      <c r="O64" s="10"/>
      <c r="P64" s="10"/>
      <c r="Q64" s="10"/>
      <c r="R64" s="10"/>
      <c r="S64" s="10"/>
      <c r="T64" s="10"/>
      <c r="U64" s="10"/>
      <c r="V64" s="10"/>
      <c r="W64" s="10"/>
      <c r="X64" s="10"/>
      <c r="Y64" s="10"/>
      <c r="Z64" s="10"/>
      <c r="AA64" s="10"/>
      <c r="AB64" s="10"/>
      <c r="AC64" s="10"/>
      <c r="AE64" s="9">
        <f t="shared" si="0"/>
        <v>0</v>
      </c>
      <c r="AF64" s="9" t="s">
        <v>119</v>
      </c>
    </row>
    <row r="65" spans="1:32" s="9" customFormat="1" ht="11.25" x14ac:dyDescent="0.2">
      <c r="A65" s="11"/>
      <c r="G65" s="10"/>
      <c r="H65" s="10"/>
      <c r="I65" s="10"/>
      <c r="J65" s="10"/>
      <c r="K65" s="10"/>
      <c r="L65" s="10"/>
      <c r="M65" s="10"/>
      <c r="N65" s="10"/>
      <c r="O65" s="10"/>
      <c r="P65" s="10"/>
      <c r="Q65" s="10"/>
      <c r="R65" s="10"/>
      <c r="S65" s="10"/>
      <c r="T65" s="10"/>
      <c r="U65" s="10"/>
      <c r="V65" s="10"/>
      <c r="W65" s="10"/>
      <c r="X65" s="10"/>
      <c r="Y65" s="10"/>
      <c r="Z65" s="10"/>
      <c r="AA65" s="10"/>
      <c r="AB65" s="10"/>
      <c r="AC65" s="10"/>
      <c r="AE65" s="9">
        <f t="shared" si="0"/>
        <v>0</v>
      </c>
      <c r="AF65" s="9" t="s">
        <v>119</v>
      </c>
    </row>
    <row r="66" spans="1:32" s="9" customFormat="1" ht="11.25" x14ac:dyDescent="0.2">
      <c r="A66" s="11"/>
      <c r="G66" s="10"/>
      <c r="H66" s="10"/>
      <c r="I66" s="10"/>
      <c r="J66" s="10"/>
      <c r="K66" s="10"/>
      <c r="L66" s="10"/>
      <c r="M66" s="10"/>
      <c r="N66" s="10"/>
      <c r="O66" s="10"/>
      <c r="P66" s="10"/>
      <c r="Q66" s="10"/>
      <c r="R66" s="10"/>
      <c r="S66" s="10"/>
      <c r="T66" s="10"/>
      <c r="U66" s="10"/>
      <c r="V66" s="10"/>
      <c r="W66" s="10"/>
      <c r="X66" s="10"/>
      <c r="Y66" s="10"/>
      <c r="Z66" s="10"/>
      <c r="AA66" s="10"/>
      <c r="AB66" s="10"/>
      <c r="AC66" s="10"/>
      <c r="AE66" s="9">
        <f t="shared" si="0"/>
        <v>0</v>
      </c>
      <c r="AF66" s="9" t="s">
        <v>119</v>
      </c>
    </row>
    <row r="67" spans="1:32" s="9" customFormat="1" ht="11.25" x14ac:dyDescent="0.2">
      <c r="A67" s="11"/>
      <c r="G67" s="10"/>
      <c r="H67" s="10"/>
      <c r="I67" s="10"/>
      <c r="J67" s="10"/>
      <c r="K67" s="10"/>
      <c r="L67" s="10"/>
      <c r="M67" s="10"/>
      <c r="N67" s="10"/>
      <c r="O67" s="10"/>
      <c r="P67" s="10"/>
      <c r="Q67" s="10"/>
      <c r="R67" s="10"/>
      <c r="S67" s="10"/>
      <c r="T67" s="10"/>
      <c r="U67" s="10"/>
      <c r="V67" s="10"/>
      <c r="W67" s="10"/>
      <c r="X67" s="10"/>
      <c r="Y67" s="10"/>
      <c r="Z67" s="10"/>
      <c r="AA67" s="10"/>
      <c r="AB67" s="10"/>
      <c r="AC67" s="10"/>
      <c r="AE67" s="9">
        <f t="shared" si="0"/>
        <v>0</v>
      </c>
      <c r="AF67" s="9" t="s">
        <v>119</v>
      </c>
    </row>
    <row r="68" spans="1:32" s="9" customFormat="1" ht="11.25" x14ac:dyDescent="0.2">
      <c r="A68" s="11"/>
      <c r="G68" s="10"/>
      <c r="H68" s="10"/>
      <c r="I68" s="10"/>
      <c r="J68" s="10"/>
      <c r="K68" s="10"/>
      <c r="L68" s="10"/>
      <c r="M68" s="10"/>
      <c r="N68" s="10"/>
      <c r="O68" s="10"/>
      <c r="P68" s="10"/>
      <c r="Q68" s="10"/>
      <c r="R68" s="10"/>
      <c r="S68" s="10"/>
      <c r="T68" s="10"/>
      <c r="U68" s="10"/>
      <c r="V68" s="10"/>
      <c r="W68" s="10"/>
      <c r="X68" s="10"/>
      <c r="Y68" s="10"/>
      <c r="Z68" s="10"/>
      <c r="AA68" s="10"/>
      <c r="AB68" s="10"/>
      <c r="AC68" s="10"/>
      <c r="AE68" s="9">
        <f t="shared" ref="AE68:AE131" si="1">SUM(G68:AD68)</f>
        <v>0</v>
      </c>
      <c r="AF68" s="9" t="s">
        <v>119</v>
      </c>
    </row>
    <row r="69" spans="1:32" s="9" customFormat="1" ht="11.25" x14ac:dyDescent="0.2">
      <c r="A69" s="11"/>
      <c r="G69" s="10"/>
      <c r="H69" s="10"/>
      <c r="I69" s="10"/>
      <c r="J69" s="10"/>
      <c r="K69" s="10"/>
      <c r="L69" s="10"/>
      <c r="M69" s="10"/>
      <c r="N69" s="10"/>
      <c r="O69" s="10"/>
      <c r="P69" s="10"/>
      <c r="Q69" s="10"/>
      <c r="R69" s="10"/>
      <c r="S69" s="10"/>
      <c r="T69" s="10"/>
      <c r="U69" s="10"/>
      <c r="V69" s="10"/>
      <c r="W69" s="10"/>
      <c r="X69" s="10"/>
      <c r="Y69" s="10"/>
      <c r="Z69" s="10"/>
      <c r="AA69" s="10"/>
      <c r="AB69" s="10"/>
      <c r="AC69" s="10"/>
      <c r="AE69" s="9">
        <f t="shared" si="1"/>
        <v>0</v>
      </c>
      <c r="AF69" s="9" t="s">
        <v>119</v>
      </c>
    </row>
    <row r="70" spans="1:32" s="9" customFormat="1" ht="11.25" x14ac:dyDescent="0.2">
      <c r="A70" s="11"/>
      <c r="G70" s="10"/>
      <c r="H70" s="10"/>
      <c r="I70" s="10"/>
      <c r="J70" s="10"/>
      <c r="K70" s="10"/>
      <c r="L70" s="10"/>
      <c r="M70" s="10"/>
      <c r="N70" s="10"/>
      <c r="O70" s="10"/>
      <c r="P70" s="10"/>
      <c r="Q70" s="10"/>
      <c r="R70" s="10"/>
      <c r="S70" s="10"/>
      <c r="T70" s="10"/>
      <c r="U70" s="10"/>
      <c r="V70" s="10"/>
      <c r="W70" s="10"/>
      <c r="X70" s="10"/>
      <c r="Y70" s="10"/>
      <c r="Z70" s="10"/>
      <c r="AA70" s="10"/>
      <c r="AB70" s="10"/>
      <c r="AC70" s="10"/>
      <c r="AE70" s="9">
        <f t="shared" si="1"/>
        <v>0</v>
      </c>
      <c r="AF70" s="9" t="s">
        <v>119</v>
      </c>
    </row>
    <row r="71" spans="1:32" s="9" customFormat="1" ht="11.25" x14ac:dyDescent="0.2">
      <c r="A71" s="11"/>
      <c r="G71" s="10"/>
      <c r="H71" s="10"/>
      <c r="I71" s="10"/>
      <c r="J71" s="10"/>
      <c r="K71" s="10"/>
      <c r="L71" s="10"/>
      <c r="M71" s="10"/>
      <c r="N71" s="10"/>
      <c r="O71" s="10"/>
      <c r="P71" s="10"/>
      <c r="Q71" s="10"/>
      <c r="R71" s="10"/>
      <c r="S71" s="10"/>
      <c r="T71" s="10"/>
      <c r="U71" s="10"/>
      <c r="V71" s="10"/>
      <c r="W71" s="10"/>
      <c r="X71" s="10"/>
      <c r="Y71" s="10"/>
      <c r="Z71" s="10"/>
      <c r="AA71" s="10"/>
      <c r="AB71" s="10"/>
      <c r="AC71" s="10"/>
      <c r="AE71" s="9">
        <f t="shared" si="1"/>
        <v>0</v>
      </c>
      <c r="AF71" s="9" t="s">
        <v>119</v>
      </c>
    </row>
    <row r="72" spans="1:32" s="9" customFormat="1" ht="11.25" x14ac:dyDescent="0.2">
      <c r="A72" s="11"/>
      <c r="G72" s="10"/>
      <c r="H72" s="10"/>
      <c r="I72" s="10"/>
      <c r="J72" s="10"/>
      <c r="K72" s="10"/>
      <c r="L72" s="10"/>
      <c r="M72" s="10"/>
      <c r="N72" s="10"/>
      <c r="O72" s="10"/>
      <c r="P72" s="10"/>
      <c r="Q72" s="10"/>
      <c r="R72" s="10"/>
      <c r="S72" s="10"/>
      <c r="T72" s="10"/>
      <c r="U72" s="10"/>
      <c r="V72" s="10"/>
      <c r="W72" s="10"/>
      <c r="X72" s="10"/>
      <c r="Y72" s="10"/>
      <c r="Z72" s="10"/>
      <c r="AA72" s="10"/>
      <c r="AB72" s="10"/>
      <c r="AC72" s="10"/>
      <c r="AE72" s="9">
        <f t="shared" si="1"/>
        <v>0</v>
      </c>
      <c r="AF72" s="9" t="s">
        <v>119</v>
      </c>
    </row>
    <row r="73" spans="1:32" s="9" customFormat="1" ht="11.25" x14ac:dyDescent="0.2">
      <c r="A73" s="11"/>
      <c r="G73" s="10"/>
      <c r="H73" s="10"/>
      <c r="I73" s="10"/>
      <c r="J73" s="10"/>
      <c r="K73" s="10"/>
      <c r="L73" s="10"/>
      <c r="M73" s="10"/>
      <c r="N73" s="10"/>
      <c r="O73" s="10"/>
      <c r="P73" s="10"/>
      <c r="Q73" s="10"/>
      <c r="R73" s="10"/>
      <c r="S73" s="10"/>
      <c r="T73" s="10"/>
      <c r="U73" s="10"/>
      <c r="V73" s="10"/>
      <c r="W73" s="10"/>
      <c r="X73" s="10"/>
      <c r="Y73" s="10"/>
      <c r="Z73" s="10"/>
      <c r="AA73" s="10"/>
      <c r="AB73" s="10"/>
      <c r="AC73" s="10"/>
      <c r="AE73" s="9">
        <f t="shared" si="1"/>
        <v>0</v>
      </c>
      <c r="AF73" s="9" t="s">
        <v>119</v>
      </c>
    </row>
    <row r="74" spans="1:32" s="9" customFormat="1" ht="11.25" x14ac:dyDescent="0.2">
      <c r="A74" s="11"/>
      <c r="G74" s="10"/>
      <c r="H74" s="10"/>
      <c r="I74" s="10"/>
      <c r="J74" s="10"/>
      <c r="K74" s="10"/>
      <c r="L74" s="10"/>
      <c r="M74" s="10"/>
      <c r="N74" s="10"/>
      <c r="O74" s="10"/>
      <c r="P74" s="10"/>
      <c r="Q74" s="10"/>
      <c r="R74" s="10"/>
      <c r="S74" s="10"/>
      <c r="T74" s="10"/>
      <c r="U74" s="10"/>
      <c r="V74" s="10"/>
      <c r="W74" s="10"/>
      <c r="X74" s="10"/>
      <c r="Y74" s="10"/>
      <c r="Z74" s="10"/>
      <c r="AA74" s="10"/>
      <c r="AB74" s="10"/>
      <c r="AC74" s="10"/>
      <c r="AE74" s="9">
        <f t="shared" si="1"/>
        <v>0</v>
      </c>
      <c r="AF74" s="9" t="s">
        <v>119</v>
      </c>
    </row>
    <row r="75" spans="1:32" s="9" customFormat="1" ht="11.25" x14ac:dyDescent="0.2">
      <c r="A75" s="11"/>
      <c r="G75" s="10"/>
      <c r="H75" s="10"/>
      <c r="I75" s="10"/>
      <c r="J75" s="10"/>
      <c r="K75" s="10"/>
      <c r="L75" s="10"/>
      <c r="M75" s="10"/>
      <c r="N75" s="10"/>
      <c r="O75" s="10"/>
      <c r="P75" s="10"/>
      <c r="Q75" s="10"/>
      <c r="R75" s="10"/>
      <c r="S75" s="10"/>
      <c r="T75" s="10"/>
      <c r="U75" s="10"/>
      <c r="V75" s="10"/>
      <c r="W75" s="10"/>
      <c r="X75" s="10"/>
      <c r="Y75" s="10"/>
      <c r="Z75" s="10"/>
      <c r="AA75" s="10"/>
      <c r="AB75" s="10"/>
      <c r="AC75" s="10"/>
      <c r="AE75" s="9">
        <f t="shared" si="1"/>
        <v>0</v>
      </c>
      <c r="AF75" s="9" t="s">
        <v>119</v>
      </c>
    </row>
    <row r="76" spans="1:32" s="9" customFormat="1" ht="11.25" x14ac:dyDescent="0.2">
      <c r="A76" s="11"/>
      <c r="G76" s="10"/>
      <c r="H76" s="10"/>
      <c r="I76" s="10"/>
      <c r="J76" s="10"/>
      <c r="K76" s="10"/>
      <c r="L76" s="10"/>
      <c r="M76" s="10"/>
      <c r="N76" s="10"/>
      <c r="O76" s="10"/>
      <c r="P76" s="10"/>
      <c r="Q76" s="10"/>
      <c r="R76" s="10"/>
      <c r="S76" s="10"/>
      <c r="T76" s="10"/>
      <c r="U76" s="10"/>
      <c r="V76" s="10"/>
      <c r="W76" s="10"/>
      <c r="X76" s="10"/>
      <c r="Y76" s="10"/>
      <c r="Z76" s="10"/>
      <c r="AA76" s="10"/>
      <c r="AB76" s="10"/>
      <c r="AC76" s="10"/>
      <c r="AE76" s="9">
        <f t="shared" si="1"/>
        <v>0</v>
      </c>
      <c r="AF76" s="9" t="s">
        <v>119</v>
      </c>
    </row>
    <row r="77" spans="1:32" s="9" customFormat="1" ht="11.25" x14ac:dyDescent="0.2">
      <c r="A77" s="11"/>
      <c r="G77" s="10"/>
      <c r="H77" s="10"/>
      <c r="I77" s="10"/>
      <c r="J77" s="10"/>
      <c r="K77" s="10"/>
      <c r="L77" s="10"/>
      <c r="M77" s="10"/>
      <c r="N77" s="10"/>
      <c r="O77" s="10"/>
      <c r="P77" s="10"/>
      <c r="Q77" s="10"/>
      <c r="R77" s="10"/>
      <c r="S77" s="10"/>
      <c r="T77" s="10"/>
      <c r="U77" s="10"/>
      <c r="V77" s="10"/>
      <c r="W77" s="10"/>
      <c r="X77" s="10"/>
      <c r="Y77" s="10"/>
      <c r="Z77" s="10"/>
      <c r="AA77" s="10"/>
      <c r="AB77" s="10"/>
      <c r="AC77" s="10"/>
      <c r="AE77" s="9">
        <f t="shared" si="1"/>
        <v>0</v>
      </c>
      <c r="AF77" s="9" t="s">
        <v>119</v>
      </c>
    </row>
    <row r="78" spans="1:32" s="9" customFormat="1" ht="11.25" x14ac:dyDescent="0.2">
      <c r="A78" s="11"/>
      <c r="G78" s="10"/>
      <c r="H78" s="10"/>
      <c r="I78" s="10"/>
      <c r="J78" s="10"/>
      <c r="K78" s="10"/>
      <c r="L78" s="10"/>
      <c r="M78" s="10"/>
      <c r="N78" s="10"/>
      <c r="O78" s="10"/>
      <c r="P78" s="10"/>
      <c r="Q78" s="10"/>
      <c r="R78" s="10"/>
      <c r="S78" s="10"/>
      <c r="T78" s="10"/>
      <c r="U78" s="10"/>
      <c r="V78" s="10"/>
      <c r="W78" s="10"/>
      <c r="X78" s="10"/>
      <c r="Y78" s="10"/>
      <c r="Z78" s="10"/>
      <c r="AA78" s="10"/>
      <c r="AB78" s="10"/>
      <c r="AC78" s="10"/>
      <c r="AE78" s="9">
        <f t="shared" si="1"/>
        <v>0</v>
      </c>
      <c r="AF78" s="9" t="s">
        <v>119</v>
      </c>
    </row>
    <row r="79" spans="1:32" s="9" customFormat="1" ht="11.25" x14ac:dyDescent="0.2">
      <c r="A79" s="11"/>
      <c r="G79" s="10"/>
      <c r="H79" s="10"/>
      <c r="I79" s="10"/>
      <c r="J79" s="10"/>
      <c r="K79" s="10"/>
      <c r="L79" s="10"/>
      <c r="M79" s="10"/>
      <c r="N79" s="10"/>
      <c r="O79" s="10"/>
      <c r="P79" s="10"/>
      <c r="Q79" s="10"/>
      <c r="R79" s="10"/>
      <c r="S79" s="10"/>
      <c r="T79" s="10"/>
      <c r="U79" s="10"/>
      <c r="V79" s="10"/>
      <c r="W79" s="10"/>
      <c r="X79" s="10"/>
      <c r="Y79" s="10"/>
      <c r="Z79" s="10"/>
      <c r="AA79" s="10"/>
      <c r="AB79" s="10"/>
      <c r="AC79" s="10"/>
      <c r="AE79" s="9">
        <f t="shared" si="1"/>
        <v>0</v>
      </c>
      <c r="AF79" s="9" t="s">
        <v>119</v>
      </c>
    </row>
    <row r="80" spans="1:32" s="9" customFormat="1" ht="11.25" x14ac:dyDescent="0.2">
      <c r="A80" s="11"/>
      <c r="G80" s="10"/>
      <c r="H80" s="10"/>
      <c r="I80" s="10"/>
      <c r="J80" s="10"/>
      <c r="K80" s="10"/>
      <c r="L80" s="10"/>
      <c r="M80" s="10"/>
      <c r="N80" s="10"/>
      <c r="O80" s="10"/>
      <c r="P80" s="10"/>
      <c r="Q80" s="10"/>
      <c r="R80" s="10"/>
      <c r="S80" s="10"/>
      <c r="T80" s="10"/>
      <c r="U80" s="10"/>
      <c r="V80" s="10"/>
      <c r="W80" s="10"/>
      <c r="X80" s="10"/>
      <c r="Y80" s="10"/>
      <c r="Z80" s="10"/>
      <c r="AA80" s="10"/>
      <c r="AB80" s="10"/>
      <c r="AC80" s="10"/>
      <c r="AE80" s="9">
        <f t="shared" si="1"/>
        <v>0</v>
      </c>
      <c r="AF80" s="9" t="s">
        <v>119</v>
      </c>
    </row>
    <row r="81" spans="1:32" s="9" customFormat="1" ht="11.25" x14ac:dyDescent="0.2">
      <c r="A81" s="11"/>
      <c r="G81" s="10"/>
      <c r="H81" s="10"/>
      <c r="I81" s="10"/>
      <c r="J81" s="10"/>
      <c r="K81" s="10"/>
      <c r="L81" s="10"/>
      <c r="M81" s="10"/>
      <c r="N81" s="10"/>
      <c r="O81" s="10"/>
      <c r="P81" s="10"/>
      <c r="Q81" s="10"/>
      <c r="R81" s="10"/>
      <c r="S81" s="10"/>
      <c r="T81" s="10"/>
      <c r="U81" s="10"/>
      <c r="V81" s="10"/>
      <c r="W81" s="10"/>
      <c r="X81" s="10"/>
      <c r="Y81" s="10"/>
      <c r="Z81" s="10"/>
      <c r="AA81" s="10"/>
      <c r="AB81" s="10"/>
      <c r="AC81" s="10"/>
      <c r="AE81" s="9">
        <f t="shared" si="1"/>
        <v>0</v>
      </c>
      <c r="AF81" s="9" t="s">
        <v>119</v>
      </c>
    </row>
    <row r="82" spans="1:32" s="9" customFormat="1" ht="11.25" x14ac:dyDescent="0.2">
      <c r="A82" s="11"/>
      <c r="G82" s="10"/>
      <c r="H82" s="10"/>
      <c r="I82" s="10"/>
      <c r="J82" s="10"/>
      <c r="K82" s="10"/>
      <c r="L82" s="10"/>
      <c r="M82" s="10"/>
      <c r="N82" s="10"/>
      <c r="O82" s="10"/>
      <c r="P82" s="10"/>
      <c r="Q82" s="10"/>
      <c r="R82" s="10"/>
      <c r="S82" s="10"/>
      <c r="T82" s="10"/>
      <c r="U82" s="10"/>
      <c r="V82" s="10"/>
      <c r="W82" s="10"/>
      <c r="X82" s="10"/>
      <c r="Y82" s="10"/>
      <c r="Z82" s="10"/>
      <c r="AA82" s="10"/>
      <c r="AB82" s="10"/>
      <c r="AC82" s="10"/>
      <c r="AE82" s="9">
        <f t="shared" si="1"/>
        <v>0</v>
      </c>
      <c r="AF82" s="9" t="s">
        <v>119</v>
      </c>
    </row>
    <row r="83" spans="1:32" s="9" customFormat="1" ht="11.25" x14ac:dyDescent="0.2">
      <c r="A83" s="11"/>
      <c r="G83" s="10"/>
      <c r="H83" s="10"/>
      <c r="I83" s="10"/>
      <c r="J83" s="10"/>
      <c r="K83" s="10"/>
      <c r="L83" s="10"/>
      <c r="M83" s="10"/>
      <c r="N83" s="10"/>
      <c r="O83" s="10"/>
      <c r="P83" s="10"/>
      <c r="Q83" s="10"/>
      <c r="R83" s="10"/>
      <c r="S83" s="10"/>
      <c r="T83" s="10"/>
      <c r="U83" s="10"/>
      <c r="V83" s="10"/>
      <c r="W83" s="10"/>
      <c r="X83" s="10"/>
      <c r="Y83" s="10"/>
      <c r="Z83" s="10"/>
      <c r="AA83" s="10"/>
      <c r="AB83" s="10"/>
      <c r="AC83" s="10"/>
      <c r="AE83" s="9">
        <f t="shared" si="1"/>
        <v>0</v>
      </c>
      <c r="AF83" s="9" t="s">
        <v>119</v>
      </c>
    </row>
    <row r="84" spans="1:32" s="9" customFormat="1" ht="11.25" x14ac:dyDescent="0.2">
      <c r="A84" s="11"/>
      <c r="G84" s="10"/>
      <c r="H84" s="10"/>
      <c r="I84" s="10"/>
      <c r="J84" s="10"/>
      <c r="K84" s="10"/>
      <c r="L84" s="10"/>
      <c r="M84" s="10"/>
      <c r="N84" s="10"/>
      <c r="O84" s="10"/>
      <c r="P84" s="10"/>
      <c r="Q84" s="10"/>
      <c r="R84" s="10"/>
      <c r="S84" s="10"/>
      <c r="T84" s="10"/>
      <c r="U84" s="10"/>
      <c r="V84" s="10"/>
      <c r="W84" s="10"/>
      <c r="X84" s="10"/>
      <c r="Y84" s="10"/>
      <c r="Z84" s="10"/>
      <c r="AA84" s="10"/>
      <c r="AB84" s="10"/>
      <c r="AC84" s="10"/>
      <c r="AE84" s="9">
        <f t="shared" si="1"/>
        <v>0</v>
      </c>
      <c r="AF84" s="9" t="s">
        <v>119</v>
      </c>
    </row>
    <row r="85" spans="1:32" s="9" customFormat="1" ht="11.25" x14ac:dyDescent="0.2">
      <c r="A85" s="11"/>
      <c r="G85" s="10"/>
      <c r="H85" s="10"/>
      <c r="I85" s="10"/>
      <c r="J85" s="10"/>
      <c r="K85" s="10"/>
      <c r="L85" s="10"/>
      <c r="M85" s="10"/>
      <c r="N85" s="10"/>
      <c r="O85" s="10"/>
      <c r="P85" s="10"/>
      <c r="Q85" s="10"/>
      <c r="R85" s="10"/>
      <c r="S85" s="10"/>
      <c r="T85" s="10"/>
      <c r="U85" s="10"/>
      <c r="V85" s="10"/>
      <c r="W85" s="10"/>
      <c r="X85" s="10"/>
      <c r="Y85" s="10"/>
      <c r="Z85" s="10"/>
      <c r="AA85" s="10"/>
      <c r="AB85" s="10"/>
      <c r="AC85" s="10"/>
      <c r="AE85" s="9">
        <f t="shared" si="1"/>
        <v>0</v>
      </c>
      <c r="AF85" s="9" t="s">
        <v>119</v>
      </c>
    </row>
    <row r="86" spans="1:32" s="9" customFormat="1" ht="11.25" x14ac:dyDescent="0.2">
      <c r="A86" s="11"/>
      <c r="G86" s="10"/>
      <c r="H86" s="10"/>
      <c r="I86" s="10"/>
      <c r="J86" s="10"/>
      <c r="K86" s="10"/>
      <c r="L86" s="10"/>
      <c r="M86" s="10"/>
      <c r="N86" s="10"/>
      <c r="O86" s="10"/>
      <c r="P86" s="10"/>
      <c r="Q86" s="10"/>
      <c r="R86" s="10"/>
      <c r="S86" s="10"/>
      <c r="T86" s="10"/>
      <c r="U86" s="10"/>
      <c r="V86" s="10"/>
      <c r="W86" s="10"/>
      <c r="X86" s="10"/>
      <c r="Y86" s="10"/>
      <c r="Z86" s="10"/>
      <c r="AA86" s="10"/>
      <c r="AB86" s="10"/>
      <c r="AC86" s="10"/>
      <c r="AE86" s="9">
        <f t="shared" si="1"/>
        <v>0</v>
      </c>
      <c r="AF86" s="9" t="s">
        <v>119</v>
      </c>
    </row>
    <row r="87" spans="1:32" s="9" customFormat="1" ht="11.25" x14ac:dyDescent="0.2">
      <c r="A87" s="11"/>
      <c r="G87" s="10"/>
      <c r="H87" s="10"/>
      <c r="I87" s="10"/>
      <c r="J87" s="10"/>
      <c r="K87" s="10"/>
      <c r="L87" s="10"/>
      <c r="M87" s="10"/>
      <c r="N87" s="10"/>
      <c r="O87" s="10"/>
      <c r="P87" s="10"/>
      <c r="Q87" s="10"/>
      <c r="R87" s="10"/>
      <c r="S87" s="10"/>
      <c r="T87" s="10"/>
      <c r="U87" s="10"/>
      <c r="V87" s="10"/>
      <c r="W87" s="10"/>
      <c r="X87" s="10"/>
      <c r="Y87" s="10"/>
      <c r="Z87" s="10"/>
      <c r="AA87" s="10"/>
      <c r="AB87" s="10"/>
      <c r="AC87" s="10"/>
      <c r="AE87" s="9">
        <f t="shared" si="1"/>
        <v>0</v>
      </c>
      <c r="AF87" s="9" t="s">
        <v>119</v>
      </c>
    </row>
    <row r="88" spans="1:32" s="9" customFormat="1" ht="11.25" x14ac:dyDescent="0.2">
      <c r="A88" s="11"/>
      <c r="G88" s="10"/>
      <c r="H88" s="10"/>
      <c r="I88" s="10"/>
      <c r="J88" s="10"/>
      <c r="K88" s="10"/>
      <c r="L88" s="10"/>
      <c r="M88" s="10"/>
      <c r="N88" s="10"/>
      <c r="O88" s="10"/>
      <c r="P88" s="10"/>
      <c r="Q88" s="10"/>
      <c r="R88" s="10"/>
      <c r="S88" s="10"/>
      <c r="T88" s="10"/>
      <c r="U88" s="10"/>
      <c r="V88" s="10"/>
      <c r="W88" s="10"/>
      <c r="X88" s="10"/>
      <c r="Y88" s="10"/>
      <c r="Z88" s="10"/>
      <c r="AA88" s="10"/>
      <c r="AB88" s="10"/>
      <c r="AC88" s="10"/>
      <c r="AE88" s="9">
        <f t="shared" si="1"/>
        <v>0</v>
      </c>
      <c r="AF88" s="9" t="s">
        <v>119</v>
      </c>
    </row>
    <row r="89" spans="1:32" s="9" customFormat="1" ht="11.25" x14ac:dyDescent="0.2">
      <c r="A89" s="11"/>
      <c r="G89" s="10"/>
      <c r="H89" s="10"/>
      <c r="I89" s="10"/>
      <c r="J89" s="10"/>
      <c r="K89" s="10"/>
      <c r="L89" s="10"/>
      <c r="M89" s="10"/>
      <c r="N89" s="10"/>
      <c r="O89" s="10"/>
      <c r="P89" s="10"/>
      <c r="Q89" s="10"/>
      <c r="R89" s="10"/>
      <c r="S89" s="10"/>
      <c r="T89" s="10"/>
      <c r="U89" s="10"/>
      <c r="V89" s="10"/>
      <c r="W89" s="10"/>
      <c r="X89" s="10"/>
      <c r="Y89" s="10"/>
      <c r="Z89" s="10"/>
      <c r="AA89" s="10"/>
      <c r="AB89" s="10"/>
      <c r="AC89" s="10"/>
      <c r="AE89" s="9">
        <f t="shared" si="1"/>
        <v>0</v>
      </c>
      <c r="AF89" s="9" t="s">
        <v>119</v>
      </c>
    </row>
    <row r="90" spans="1:32" s="9" customFormat="1" ht="11.25" x14ac:dyDescent="0.2">
      <c r="A90" s="11"/>
      <c r="G90" s="10"/>
      <c r="H90" s="10"/>
      <c r="I90" s="10"/>
      <c r="J90" s="10"/>
      <c r="K90" s="10"/>
      <c r="L90" s="10"/>
      <c r="M90" s="10"/>
      <c r="N90" s="10"/>
      <c r="O90" s="10"/>
      <c r="P90" s="10"/>
      <c r="Q90" s="10"/>
      <c r="R90" s="10"/>
      <c r="S90" s="10"/>
      <c r="T90" s="10"/>
      <c r="U90" s="10"/>
      <c r="V90" s="10"/>
      <c r="W90" s="10"/>
      <c r="X90" s="10"/>
      <c r="Y90" s="10"/>
      <c r="Z90" s="10"/>
      <c r="AA90" s="10"/>
      <c r="AB90" s="10"/>
      <c r="AC90" s="10"/>
      <c r="AE90" s="9">
        <f t="shared" si="1"/>
        <v>0</v>
      </c>
      <c r="AF90" s="9" t="s">
        <v>119</v>
      </c>
    </row>
    <row r="91" spans="1:32" s="9" customFormat="1" ht="11.25" x14ac:dyDescent="0.2">
      <c r="A91" s="11"/>
      <c r="G91" s="10"/>
      <c r="H91" s="10"/>
      <c r="I91" s="10"/>
      <c r="J91" s="10"/>
      <c r="K91" s="10"/>
      <c r="L91" s="10"/>
      <c r="M91" s="10"/>
      <c r="N91" s="10"/>
      <c r="O91" s="10"/>
      <c r="P91" s="10"/>
      <c r="Q91" s="10"/>
      <c r="R91" s="10"/>
      <c r="S91" s="10"/>
      <c r="T91" s="10"/>
      <c r="U91" s="10"/>
      <c r="V91" s="10"/>
      <c r="W91" s="10"/>
      <c r="X91" s="10"/>
      <c r="Y91" s="10"/>
      <c r="Z91" s="10"/>
      <c r="AA91" s="10"/>
      <c r="AB91" s="10"/>
      <c r="AC91" s="10"/>
      <c r="AE91" s="9">
        <f t="shared" si="1"/>
        <v>0</v>
      </c>
      <c r="AF91" s="9" t="s">
        <v>119</v>
      </c>
    </row>
    <row r="92" spans="1:32" s="9" customFormat="1" ht="11.25" x14ac:dyDescent="0.2">
      <c r="A92" s="11"/>
      <c r="G92" s="10"/>
      <c r="H92" s="10"/>
      <c r="I92" s="10"/>
      <c r="J92" s="10"/>
      <c r="K92" s="10"/>
      <c r="L92" s="10"/>
      <c r="M92" s="10"/>
      <c r="N92" s="10"/>
      <c r="O92" s="10"/>
      <c r="P92" s="10"/>
      <c r="Q92" s="10"/>
      <c r="R92" s="10"/>
      <c r="S92" s="10"/>
      <c r="T92" s="10"/>
      <c r="U92" s="10"/>
      <c r="V92" s="10"/>
      <c r="W92" s="10"/>
      <c r="X92" s="10"/>
      <c r="Y92" s="10"/>
      <c r="Z92" s="10"/>
      <c r="AA92" s="10"/>
      <c r="AB92" s="10"/>
      <c r="AC92" s="10"/>
      <c r="AE92" s="9">
        <f t="shared" si="1"/>
        <v>0</v>
      </c>
      <c r="AF92" s="9" t="s">
        <v>119</v>
      </c>
    </row>
    <row r="93" spans="1:32" s="9" customFormat="1" ht="11.25" x14ac:dyDescent="0.2">
      <c r="A93" s="11"/>
      <c r="G93" s="10"/>
      <c r="H93" s="10"/>
      <c r="I93" s="10"/>
      <c r="J93" s="10"/>
      <c r="K93" s="10"/>
      <c r="L93" s="10"/>
      <c r="M93" s="10"/>
      <c r="N93" s="10"/>
      <c r="O93" s="10"/>
      <c r="P93" s="10"/>
      <c r="Q93" s="10"/>
      <c r="R93" s="10"/>
      <c r="S93" s="10"/>
      <c r="T93" s="10"/>
      <c r="U93" s="10"/>
      <c r="V93" s="10"/>
      <c r="W93" s="10"/>
      <c r="X93" s="10"/>
      <c r="Y93" s="10"/>
      <c r="Z93" s="10"/>
      <c r="AA93" s="10"/>
      <c r="AB93" s="10"/>
      <c r="AC93" s="10"/>
      <c r="AE93" s="9">
        <f t="shared" si="1"/>
        <v>0</v>
      </c>
      <c r="AF93" s="9" t="s">
        <v>119</v>
      </c>
    </row>
    <row r="94" spans="1:32" s="9" customFormat="1" ht="11.25" x14ac:dyDescent="0.2">
      <c r="A94" s="11"/>
      <c r="G94" s="10"/>
      <c r="H94" s="10"/>
      <c r="I94" s="10"/>
      <c r="J94" s="10"/>
      <c r="K94" s="10"/>
      <c r="L94" s="10"/>
      <c r="M94" s="10"/>
      <c r="N94" s="10"/>
      <c r="O94" s="10"/>
      <c r="P94" s="10"/>
      <c r="Q94" s="10"/>
      <c r="R94" s="10"/>
      <c r="S94" s="10"/>
      <c r="T94" s="10"/>
      <c r="U94" s="10"/>
      <c r="V94" s="10"/>
      <c r="W94" s="10"/>
      <c r="X94" s="10"/>
      <c r="Y94" s="10"/>
      <c r="Z94" s="10"/>
      <c r="AA94" s="10"/>
      <c r="AB94" s="10"/>
      <c r="AC94" s="10"/>
      <c r="AE94" s="9">
        <f t="shared" si="1"/>
        <v>0</v>
      </c>
      <c r="AF94" s="9" t="s">
        <v>119</v>
      </c>
    </row>
    <row r="95" spans="1:32" s="9" customFormat="1" ht="11.25" x14ac:dyDescent="0.2">
      <c r="A95" s="11"/>
      <c r="G95" s="10"/>
      <c r="H95" s="10"/>
      <c r="I95" s="10"/>
      <c r="J95" s="10"/>
      <c r="K95" s="10"/>
      <c r="L95" s="10"/>
      <c r="M95" s="10"/>
      <c r="N95" s="10"/>
      <c r="O95" s="10"/>
      <c r="P95" s="10"/>
      <c r="Q95" s="10"/>
      <c r="R95" s="10"/>
      <c r="S95" s="10"/>
      <c r="T95" s="10"/>
      <c r="U95" s="10"/>
      <c r="V95" s="10"/>
      <c r="W95" s="10"/>
      <c r="X95" s="10"/>
      <c r="Y95" s="10"/>
      <c r="Z95" s="10"/>
      <c r="AA95" s="10"/>
      <c r="AB95" s="10"/>
      <c r="AC95" s="10"/>
      <c r="AE95" s="9">
        <f t="shared" si="1"/>
        <v>0</v>
      </c>
      <c r="AF95" s="9" t="s">
        <v>119</v>
      </c>
    </row>
    <row r="96" spans="1:32" s="9" customFormat="1" ht="11.25" x14ac:dyDescent="0.2">
      <c r="A96" s="11"/>
      <c r="G96" s="10"/>
      <c r="H96" s="10"/>
      <c r="I96" s="10"/>
      <c r="J96" s="10"/>
      <c r="K96" s="10"/>
      <c r="L96" s="10"/>
      <c r="M96" s="10"/>
      <c r="N96" s="10"/>
      <c r="O96" s="10"/>
      <c r="P96" s="10"/>
      <c r="Q96" s="10"/>
      <c r="R96" s="10"/>
      <c r="S96" s="10"/>
      <c r="T96" s="10"/>
      <c r="U96" s="10"/>
      <c r="V96" s="10"/>
      <c r="W96" s="10"/>
      <c r="X96" s="10"/>
      <c r="Y96" s="10"/>
      <c r="Z96" s="10"/>
      <c r="AA96" s="10"/>
      <c r="AB96" s="10"/>
      <c r="AC96" s="10"/>
      <c r="AE96" s="9">
        <f t="shared" si="1"/>
        <v>0</v>
      </c>
      <c r="AF96" s="9" t="s">
        <v>119</v>
      </c>
    </row>
    <row r="97" spans="1:32" s="9" customFormat="1" ht="11.25" x14ac:dyDescent="0.2">
      <c r="A97" s="11"/>
      <c r="G97" s="10"/>
      <c r="H97" s="10"/>
      <c r="I97" s="10"/>
      <c r="J97" s="10"/>
      <c r="K97" s="10"/>
      <c r="L97" s="10"/>
      <c r="M97" s="10"/>
      <c r="N97" s="10"/>
      <c r="O97" s="10"/>
      <c r="P97" s="10"/>
      <c r="Q97" s="10"/>
      <c r="R97" s="10"/>
      <c r="S97" s="10"/>
      <c r="T97" s="10"/>
      <c r="U97" s="10"/>
      <c r="V97" s="10"/>
      <c r="W97" s="10"/>
      <c r="X97" s="10"/>
      <c r="Y97" s="10"/>
      <c r="Z97" s="10"/>
      <c r="AA97" s="10"/>
      <c r="AB97" s="10"/>
      <c r="AC97" s="10"/>
      <c r="AE97" s="9">
        <f t="shared" si="1"/>
        <v>0</v>
      </c>
      <c r="AF97" s="9" t="s">
        <v>119</v>
      </c>
    </row>
    <row r="98" spans="1:32" s="9" customFormat="1" ht="11.25" x14ac:dyDescent="0.2">
      <c r="A98" s="11"/>
      <c r="G98" s="10"/>
      <c r="H98" s="10"/>
      <c r="I98" s="10"/>
      <c r="J98" s="10"/>
      <c r="K98" s="10"/>
      <c r="L98" s="10"/>
      <c r="M98" s="10"/>
      <c r="N98" s="10"/>
      <c r="O98" s="10"/>
      <c r="P98" s="10"/>
      <c r="Q98" s="10"/>
      <c r="R98" s="10"/>
      <c r="S98" s="10"/>
      <c r="T98" s="10"/>
      <c r="U98" s="10"/>
      <c r="V98" s="10"/>
      <c r="W98" s="10"/>
      <c r="X98" s="10"/>
      <c r="Y98" s="10"/>
      <c r="Z98" s="10"/>
      <c r="AA98" s="10"/>
      <c r="AB98" s="10"/>
      <c r="AC98" s="10"/>
      <c r="AE98" s="9">
        <f t="shared" si="1"/>
        <v>0</v>
      </c>
      <c r="AF98" s="9" t="s">
        <v>119</v>
      </c>
    </row>
    <row r="99" spans="1:32" s="9" customFormat="1" ht="11.25" x14ac:dyDescent="0.2">
      <c r="A99" s="11"/>
      <c r="G99" s="10"/>
      <c r="H99" s="10"/>
      <c r="I99" s="10"/>
      <c r="J99" s="10"/>
      <c r="K99" s="10"/>
      <c r="L99" s="10"/>
      <c r="M99" s="10"/>
      <c r="N99" s="10"/>
      <c r="O99" s="10"/>
      <c r="P99" s="10"/>
      <c r="Q99" s="10"/>
      <c r="R99" s="10"/>
      <c r="S99" s="10"/>
      <c r="T99" s="10"/>
      <c r="U99" s="10"/>
      <c r="V99" s="10"/>
      <c r="W99" s="10"/>
      <c r="X99" s="10"/>
      <c r="Y99" s="10"/>
      <c r="Z99" s="10"/>
      <c r="AA99" s="10"/>
      <c r="AB99" s="10"/>
      <c r="AC99" s="10"/>
      <c r="AE99" s="9">
        <f t="shared" si="1"/>
        <v>0</v>
      </c>
      <c r="AF99" s="9" t="s">
        <v>119</v>
      </c>
    </row>
    <row r="100" spans="1:32" s="9" customFormat="1" ht="11.25" x14ac:dyDescent="0.2">
      <c r="A100" s="11"/>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E100" s="9">
        <f t="shared" si="1"/>
        <v>0</v>
      </c>
      <c r="AF100" s="9" t="s">
        <v>119</v>
      </c>
    </row>
    <row r="101" spans="1:32" s="9" customFormat="1" ht="11.25" x14ac:dyDescent="0.2">
      <c r="A101" s="11"/>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E101" s="9">
        <f t="shared" si="1"/>
        <v>0</v>
      </c>
      <c r="AF101" s="9" t="s">
        <v>119</v>
      </c>
    </row>
    <row r="102" spans="1:32" s="9" customFormat="1" ht="11.25" x14ac:dyDescent="0.2">
      <c r="A102" s="11"/>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E102" s="9">
        <f t="shared" si="1"/>
        <v>0</v>
      </c>
      <c r="AF102" s="9" t="s">
        <v>119</v>
      </c>
    </row>
    <row r="103" spans="1:32" s="9" customFormat="1" ht="11.25" x14ac:dyDescent="0.2">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E103" s="9">
        <f t="shared" si="1"/>
        <v>0</v>
      </c>
      <c r="AF103" s="9" t="s">
        <v>119</v>
      </c>
    </row>
    <row r="104" spans="1:32" s="9" customFormat="1" ht="11.25" x14ac:dyDescent="0.2">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E104" s="9">
        <f t="shared" si="1"/>
        <v>0</v>
      </c>
      <c r="AF104" s="9" t="s">
        <v>119</v>
      </c>
    </row>
    <row r="105" spans="1:32" s="9" customFormat="1" ht="11.25" x14ac:dyDescent="0.2">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E105" s="9">
        <f t="shared" si="1"/>
        <v>0</v>
      </c>
      <c r="AF105" s="9" t="s">
        <v>119</v>
      </c>
    </row>
    <row r="106" spans="1:32" s="9" customFormat="1" ht="11.25" x14ac:dyDescent="0.2">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E106" s="9">
        <f t="shared" si="1"/>
        <v>0</v>
      </c>
      <c r="AF106" s="9" t="s">
        <v>119</v>
      </c>
    </row>
    <row r="107" spans="1:32" s="9" customFormat="1" ht="11.25" x14ac:dyDescent="0.2">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E107" s="9">
        <f t="shared" si="1"/>
        <v>0</v>
      </c>
      <c r="AF107" s="9" t="s">
        <v>119</v>
      </c>
    </row>
    <row r="108" spans="1:32" s="9" customFormat="1" ht="11.25" x14ac:dyDescent="0.2">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E108" s="9">
        <f t="shared" si="1"/>
        <v>0</v>
      </c>
      <c r="AF108" s="9" t="s">
        <v>119</v>
      </c>
    </row>
    <row r="109" spans="1:32" s="9" customFormat="1" ht="11.25" x14ac:dyDescent="0.2">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E109" s="9">
        <f t="shared" si="1"/>
        <v>0</v>
      </c>
      <c r="AF109" s="9" t="s">
        <v>119</v>
      </c>
    </row>
    <row r="110" spans="1:32" s="9" customFormat="1" ht="11.25" x14ac:dyDescent="0.2">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E110" s="9">
        <f t="shared" si="1"/>
        <v>0</v>
      </c>
      <c r="AF110" s="9" t="s">
        <v>119</v>
      </c>
    </row>
    <row r="111" spans="1:32" s="9" customFormat="1" ht="11.25" x14ac:dyDescent="0.2">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E111" s="9">
        <f t="shared" si="1"/>
        <v>0</v>
      </c>
      <c r="AF111" s="9" t="s">
        <v>119</v>
      </c>
    </row>
    <row r="112" spans="1:32" s="9" customFormat="1" ht="11.25" x14ac:dyDescent="0.2">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E112" s="9">
        <f t="shared" si="1"/>
        <v>0</v>
      </c>
      <c r="AF112" s="9" t="s">
        <v>119</v>
      </c>
    </row>
    <row r="113" spans="7:32" s="9" customFormat="1" ht="11.25" x14ac:dyDescent="0.2">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E113" s="9">
        <f t="shared" si="1"/>
        <v>0</v>
      </c>
      <c r="AF113" s="9" t="s">
        <v>119</v>
      </c>
    </row>
    <row r="114" spans="7:32" s="9" customFormat="1" ht="11.25" x14ac:dyDescent="0.2">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E114" s="9">
        <f t="shared" si="1"/>
        <v>0</v>
      </c>
      <c r="AF114" s="9" t="s">
        <v>119</v>
      </c>
    </row>
    <row r="115" spans="7:32" s="9" customFormat="1" ht="11.25" x14ac:dyDescent="0.2">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E115" s="9">
        <f t="shared" si="1"/>
        <v>0</v>
      </c>
      <c r="AF115" s="9" t="s">
        <v>119</v>
      </c>
    </row>
    <row r="116" spans="7:32" s="9" customFormat="1" ht="11.25" x14ac:dyDescent="0.2">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E116" s="9">
        <f t="shared" si="1"/>
        <v>0</v>
      </c>
      <c r="AF116" s="9" t="s">
        <v>119</v>
      </c>
    </row>
    <row r="117" spans="7:32" s="9" customFormat="1" ht="11.25" x14ac:dyDescent="0.2">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E117" s="9">
        <f t="shared" si="1"/>
        <v>0</v>
      </c>
      <c r="AF117" s="9" t="s">
        <v>119</v>
      </c>
    </row>
    <row r="118" spans="7:32" s="9" customFormat="1" ht="11.25" x14ac:dyDescent="0.2">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E118" s="9">
        <f t="shared" si="1"/>
        <v>0</v>
      </c>
      <c r="AF118" s="9" t="s">
        <v>119</v>
      </c>
    </row>
    <row r="119" spans="7:32" s="9" customFormat="1" ht="11.25" x14ac:dyDescent="0.2">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E119" s="9">
        <f t="shared" si="1"/>
        <v>0</v>
      </c>
      <c r="AF119" s="9" t="s">
        <v>119</v>
      </c>
    </row>
    <row r="120" spans="7:32" s="9" customFormat="1" ht="11.25" x14ac:dyDescent="0.2">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E120" s="9">
        <f t="shared" si="1"/>
        <v>0</v>
      </c>
      <c r="AF120" s="9" t="s">
        <v>119</v>
      </c>
    </row>
    <row r="121" spans="7:32" s="9" customFormat="1" ht="11.25" x14ac:dyDescent="0.2">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E121" s="9">
        <f t="shared" si="1"/>
        <v>0</v>
      </c>
      <c r="AF121" s="9" t="s">
        <v>119</v>
      </c>
    </row>
    <row r="122" spans="7:32" s="9" customFormat="1" ht="11.25" x14ac:dyDescent="0.2">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E122" s="9">
        <f t="shared" si="1"/>
        <v>0</v>
      </c>
      <c r="AF122" s="9" t="s">
        <v>119</v>
      </c>
    </row>
    <row r="123" spans="7:32" s="9" customFormat="1" ht="11.25" x14ac:dyDescent="0.2">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E123" s="9">
        <f t="shared" si="1"/>
        <v>0</v>
      </c>
      <c r="AF123" s="9" t="s">
        <v>119</v>
      </c>
    </row>
    <row r="124" spans="7:32" s="9" customFormat="1" ht="11.25" x14ac:dyDescent="0.2">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E124" s="9">
        <f t="shared" si="1"/>
        <v>0</v>
      </c>
      <c r="AF124" s="9" t="s">
        <v>119</v>
      </c>
    </row>
    <row r="125" spans="7:32" s="9" customFormat="1" ht="11.25" x14ac:dyDescent="0.2">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E125" s="9">
        <f t="shared" si="1"/>
        <v>0</v>
      </c>
      <c r="AF125" s="9" t="s">
        <v>119</v>
      </c>
    </row>
    <row r="126" spans="7:32" s="9" customFormat="1" ht="11.25" x14ac:dyDescent="0.2">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E126" s="9">
        <f t="shared" si="1"/>
        <v>0</v>
      </c>
      <c r="AF126" s="9" t="s">
        <v>119</v>
      </c>
    </row>
    <row r="127" spans="7:32" s="9" customFormat="1" ht="11.25" x14ac:dyDescent="0.2">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E127" s="9">
        <f t="shared" si="1"/>
        <v>0</v>
      </c>
      <c r="AF127" s="9" t="s">
        <v>119</v>
      </c>
    </row>
    <row r="128" spans="7:32" s="9" customFormat="1" ht="11.25" x14ac:dyDescent="0.2">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E128" s="9">
        <f t="shared" si="1"/>
        <v>0</v>
      </c>
      <c r="AF128" s="9" t="s">
        <v>119</v>
      </c>
    </row>
    <row r="129" spans="7:32" s="9" customFormat="1" ht="11.25" x14ac:dyDescent="0.2">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E129" s="9">
        <f t="shared" si="1"/>
        <v>0</v>
      </c>
      <c r="AF129" s="9" t="s">
        <v>119</v>
      </c>
    </row>
    <row r="130" spans="7:32" s="9" customFormat="1" ht="11.25" x14ac:dyDescent="0.2">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E130" s="9">
        <f t="shared" si="1"/>
        <v>0</v>
      </c>
      <c r="AF130" s="9" t="s">
        <v>119</v>
      </c>
    </row>
    <row r="131" spans="7:32" s="9" customFormat="1" ht="11.25" x14ac:dyDescent="0.2">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E131" s="9">
        <f t="shared" si="1"/>
        <v>0</v>
      </c>
      <c r="AF131" s="9" t="s">
        <v>119</v>
      </c>
    </row>
    <row r="132" spans="7:32" s="9" customFormat="1" ht="11.25" x14ac:dyDescent="0.2">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E132" s="9">
        <f t="shared" ref="AE132:AE195" si="2">SUM(G132:AD132)</f>
        <v>0</v>
      </c>
      <c r="AF132" s="9" t="s">
        <v>119</v>
      </c>
    </row>
    <row r="133" spans="7:32" s="9" customFormat="1" ht="11.25" x14ac:dyDescent="0.2">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E133" s="9">
        <f t="shared" si="2"/>
        <v>0</v>
      </c>
      <c r="AF133" s="9" t="s">
        <v>119</v>
      </c>
    </row>
    <row r="134" spans="7:32" s="9" customFormat="1" ht="11.25" x14ac:dyDescent="0.2">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E134" s="9">
        <f t="shared" si="2"/>
        <v>0</v>
      </c>
      <c r="AF134" s="9" t="s">
        <v>119</v>
      </c>
    </row>
    <row r="135" spans="7:32" s="9" customFormat="1" ht="11.25" x14ac:dyDescent="0.2">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E135" s="9">
        <f t="shared" si="2"/>
        <v>0</v>
      </c>
      <c r="AF135" s="9" t="s">
        <v>119</v>
      </c>
    </row>
    <row r="136" spans="7:32" s="9" customFormat="1" ht="11.25" x14ac:dyDescent="0.2">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E136" s="9">
        <f t="shared" si="2"/>
        <v>0</v>
      </c>
      <c r="AF136" s="9" t="s">
        <v>119</v>
      </c>
    </row>
    <row r="137" spans="7:32" s="9" customFormat="1" ht="11.25" x14ac:dyDescent="0.2">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E137" s="9">
        <f t="shared" si="2"/>
        <v>0</v>
      </c>
      <c r="AF137" s="9" t="s">
        <v>119</v>
      </c>
    </row>
    <row r="138" spans="7:32" s="9" customFormat="1" ht="11.25" x14ac:dyDescent="0.2">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E138" s="9">
        <f t="shared" si="2"/>
        <v>0</v>
      </c>
      <c r="AF138" s="9" t="s">
        <v>119</v>
      </c>
    </row>
    <row r="139" spans="7:32" s="9" customFormat="1" ht="11.25" x14ac:dyDescent="0.2">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E139" s="9">
        <f t="shared" si="2"/>
        <v>0</v>
      </c>
      <c r="AF139" s="9" t="s">
        <v>119</v>
      </c>
    </row>
    <row r="140" spans="7:32" s="9" customFormat="1" ht="11.25" x14ac:dyDescent="0.2">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E140" s="9">
        <f t="shared" si="2"/>
        <v>0</v>
      </c>
      <c r="AF140" s="9" t="s">
        <v>119</v>
      </c>
    </row>
    <row r="141" spans="7:32" s="9" customFormat="1" ht="11.25" x14ac:dyDescent="0.2">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E141" s="9">
        <f t="shared" si="2"/>
        <v>0</v>
      </c>
      <c r="AF141" s="9" t="s">
        <v>119</v>
      </c>
    </row>
    <row r="142" spans="7:32" s="9" customFormat="1" ht="11.25" x14ac:dyDescent="0.2">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E142" s="9">
        <f t="shared" si="2"/>
        <v>0</v>
      </c>
      <c r="AF142" s="9" t="s">
        <v>119</v>
      </c>
    </row>
    <row r="143" spans="7:32" s="9" customFormat="1" ht="11.25" x14ac:dyDescent="0.2">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E143" s="9">
        <f t="shared" si="2"/>
        <v>0</v>
      </c>
      <c r="AF143" s="9" t="s">
        <v>119</v>
      </c>
    </row>
    <row r="144" spans="7:32" s="9" customFormat="1" ht="11.25" x14ac:dyDescent="0.2">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E144" s="9">
        <f t="shared" si="2"/>
        <v>0</v>
      </c>
      <c r="AF144" s="9" t="s">
        <v>119</v>
      </c>
    </row>
    <row r="145" spans="7:32" s="9" customFormat="1" ht="11.25" x14ac:dyDescent="0.2">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E145" s="9">
        <f t="shared" si="2"/>
        <v>0</v>
      </c>
      <c r="AF145" s="9" t="s">
        <v>119</v>
      </c>
    </row>
    <row r="146" spans="7:32" s="9" customFormat="1" ht="11.25" x14ac:dyDescent="0.2">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E146" s="9">
        <f t="shared" si="2"/>
        <v>0</v>
      </c>
      <c r="AF146" s="9" t="s">
        <v>119</v>
      </c>
    </row>
    <row r="147" spans="7:32" s="9" customFormat="1" ht="11.25" x14ac:dyDescent="0.2">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E147" s="9">
        <f t="shared" si="2"/>
        <v>0</v>
      </c>
      <c r="AF147" s="9" t="s">
        <v>119</v>
      </c>
    </row>
    <row r="148" spans="7:32" s="9" customFormat="1" ht="11.25" x14ac:dyDescent="0.2">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E148" s="9">
        <f t="shared" si="2"/>
        <v>0</v>
      </c>
      <c r="AF148" s="9" t="s">
        <v>119</v>
      </c>
    </row>
    <row r="149" spans="7:32" s="9" customFormat="1" ht="11.25" x14ac:dyDescent="0.2">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E149" s="9">
        <f t="shared" si="2"/>
        <v>0</v>
      </c>
      <c r="AF149" s="9" t="s">
        <v>119</v>
      </c>
    </row>
    <row r="150" spans="7:32" s="9" customFormat="1" ht="11.25" x14ac:dyDescent="0.2">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E150" s="9">
        <f t="shared" si="2"/>
        <v>0</v>
      </c>
      <c r="AF150" s="9" t="s">
        <v>119</v>
      </c>
    </row>
    <row r="151" spans="7:32" s="9" customFormat="1" ht="11.25" x14ac:dyDescent="0.2">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E151" s="9">
        <f t="shared" si="2"/>
        <v>0</v>
      </c>
      <c r="AF151" s="9" t="s">
        <v>119</v>
      </c>
    </row>
    <row r="152" spans="7:32" s="9" customFormat="1" ht="11.25" x14ac:dyDescent="0.2">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E152" s="9">
        <f t="shared" si="2"/>
        <v>0</v>
      </c>
      <c r="AF152" s="9" t="s">
        <v>119</v>
      </c>
    </row>
    <row r="153" spans="7:32" s="9" customFormat="1" ht="11.25" x14ac:dyDescent="0.2">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E153" s="9">
        <f t="shared" si="2"/>
        <v>0</v>
      </c>
      <c r="AF153" s="9" t="s">
        <v>119</v>
      </c>
    </row>
    <row r="154" spans="7:32" s="9" customFormat="1" ht="11.25" x14ac:dyDescent="0.2">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E154" s="9">
        <f t="shared" si="2"/>
        <v>0</v>
      </c>
      <c r="AF154" s="9" t="s">
        <v>119</v>
      </c>
    </row>
    <row r="155" spans="7:32" s="9" customFormat="1" ht="11.25" x14ac:dyDescent="0.2">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E155" s="9">
        <f t="shared" si="2"/>
        <v>0</v>
      </c>
      <c r="AF155" s="9" t="s">
        <v>119</v>
      </c>
    </row>
    <row r="156" spans="7:32" s="9" customFormat="1" ht="11.25" x14ac:dyDescent="0.2">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E156" s="9">
        <f t="shared" si="2"/>
        <v>0</v>
      </c>
      <c r="AF156" s="9" t="s">
        <v>119</v>
      </c>
    </row>
    <row r="157" spans="7:32" s="9" customFormat="1" ht="11.25" x14ac:dyDescent="0.2">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E157" s="9">
        <f t="shared" si="2"/>
        <v>0</v>
      </c>
      <c r="AF157" s="9" t="s">
        <v>119</v>
      </c>
    </row>
    <row r="158" spans="7:32" s="9" customFormat="1" ht="11.25" x14ac:dyDescent="0.2">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E158" s="9">
        <f t="shared" si="2"/>
        <v>0</v>
      </c>
      <c r="AF158" s="9" t="s">
        <v>119</v>
      </c>
    </row>
    <row r="159" spans="7:32" s="9" customFormat="1" ht="11.25" x14ac:dyDescent="0.2">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E159" s="9">
        <f t="shared" si="2"/>
        <v>0</v>
      </c>
      <c r="AF159" s="9" t="s">
        <v>119</v>
      </c>
    </row>
    <row r="160" spans="7:32" s="9" customFormat="1" ht="11.25" x14ac:dyDescent="0.2">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E160" s="9">
        <f t="shared" si="2"/>
        <v>0</v>
      </c>
      <c r="AF160" s="9" t="s">
        <v>119</v>
      </c>
    </row>
    <row r="161" spans="7:32" s="9" customFormat="1" ht="11.25" x14ac:dyDescent="0.2">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E161" s="9">
        <f t="shared" si="2"/>
        <v>0</v>
      </c>
      <c r="AF161" s="9" t="s">
        <v>119</v>
      </c>
    </row>
    <row r="162" spans="7:32" s="9" customFormat="1" ht="11.25" x14ac:dyDescent="0.2">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E162" s="9">
        <f t="shared" si="2"/>
        <v>0</v>
      </c>
      <c r="AF162" s="9" t="s">
        <v>119</v>
      </c>
    </row>
    <row r="163" spans="7:32" s="9" customFormat="1" ht="11.25" x14ac:dyDescent="0.2">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E163" s="9">
        <f t="shared" si="2"/>
        <v>0</v>
      </c>
      <c r="AF163" s="9" t="s">
        <v>119</v>
      </c>
    </row>
    <row r="164" spans="7:32" s="9" customFormat="1" ht="11.25" x14ac:dyDescent="0.2">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E164" s="9">
        <f t="shared" si="2"/>
        <v>0</v>
      </c>
      <c r="AF164" s="9" t="s">
        <v>119</v>
      </c>
    </row>
    <row r="165" spans="7:32" s="9" customFormat="1" ht="11.25" x14ac:dyDescent="0.2">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E165" s="9">
        <f t="shared" si="2"/>
        <v>0</v>
      </c>
      <c r="AF165" s="9" t="s">
        <v>119</v>
      </c>
    </row>
    <row r="166" spans="7:32" s="9" customFormat="1" ht="11.25" x14ac:dyDescent="0.2">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E166" s="9">
        <f t="shared" si="2"/>
        <v>0</v>
      </c>
      <c r="AF166" s="9" t="s">
        <v>119</v>
      </c>
    </row>
    <row r="167" spans="7:32" s="9" customFormat="1" ht="11.25" x14ac:dyDescent="0.2">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E167" s="9">
        <f t="shared" si="2"/>
        <v>0</v>
      </c>
      <c r="AF167" s="9" t="s">
        <v>119</v>
      </c>
    </row>
    <row r="168" spans="7:32" s="9" customFormat="1" ht="11.25" x14ac:dyDescent="0.2">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E168" s="9">
        <f t="shared" si="2"/>
        <v>0</v>
      </c>
      <c r="AF168" s="9" t="s">
        <v>119</v>
      </c>
    </row>
    <row r="169" spans="7:32" s="9" customFormat="1" ht="11.25" x14ac:dyDescent="0.2">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E169" s="9">
        <f t="shared" si="2"/>
        <v>0</v>
      </c>
      <c r="AF169" s="9" t="s">
        <v>119</v>
      </c>
    </row>
    <row r="170" spans="7:32" s="9" customFormat="1" ht="11.25" x14ac:dyDescent="0.2">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E170" s="9">
        <f t="shared" si="2"/>
        <v>0</v>
      </c>
    </row>
    <row r="171" spans="7:32" s="9" customFormat="1" ht="11.25" x14ac:dyDescent="0.2">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E171" s="9">
        <f t="shared" si="2"/>
        <v>0</v>
      </c>
    </row>
    <row r="172" spans="7:32" s="9" customFormat="1" ht="11.25" x14ac:dyDescent="0.2">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E172" s="9">
        <f t="shared" si="2"/>
        <v>0</v>
      </c>
    </row>
    <row r="173" spans="7:32" s="9" customFormat="1" ht="11.25" x14ac:dyDescent="0.2">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E173" s="9">
        <f t="shared" si="2"/>
        <v>0</v>
      </c>
    </row>
    <row r="174" spans="7:32" s="9" customFormat="1" ht="11.25" x14ac:dyDescent="0.2">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E174" s="9">
        <f t="shared" si="2"/>
        <v>0</v>
      </c>
    </row>
    <row r="175" spans="7:32" s="9" customFormat="1" ht="11.25" x14ac:dyDescent="0.2">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E175" s="9">
        <f t="shared" si="2"/>
        <v>0</v>
      </c>
    </row>
    <row r="176" spans="7:32" s="9" customFormat="1" ht="11.25" x14ac:dyDescent="0.2">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E176" s="9">
        <f t="shared" si="2"/>
        <v>0</v>
      </c>
    </row>
    <row r="177" spans="7:31" s="9" customFormat="1" ht="11.25" x14ac:dyDescent="0.2">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E177" s="9">
        <f t="shared" si="2"/>
        <v>0</v>
      </c>
    </row>
    <row r="178" spans="7:31" s="9" customFormat="1" ht="11.25" x14ac:dyDescent="0.2">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E178" s="9">
        <f t="shared" si="2"/>
        <v>0</v>
      </c>
    </row>
    <row r="179" spans="7:31" s="9" customFormat="1" ht="11.25" x14ac:dyDescent="0.2">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E179" s="9">
        <f t="shared" si="2"/>
        <v>0</v>
      </c>
    </row>
    <row r="180" spans="7:31" s="9" customFormat="1" ht="11.25" x14ac:dyDescent="0.2">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E180" s="9">
        <f t="shared" si="2"/>
        <v>0</v>
      </c>
    </row>
    <row r="181" spans="7:31" s="9" customFormat="1" ht="11.25" x14ac:dyDescent="0.2">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E181" s="9">
        <f t="shared" si="2"/>
        <v>0</v>
      </c>
    </row>
    <row r="182" spans="7:31" s="9" customFormat="1" ht="11.25" x14ac:dyDescent="0.2">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E182" s="9">
        <f t="shared" si="2"/>
        <v>0</v>
      </c>
    </row>
    <row r="183" spans="7:31" s="9" customFormat="1" ht="11.25" x14ac:dyDescent="0.2">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E183" s="9">
        <f t="shared" si="2"/>
        <v>0</v>
      </c>
    </row>
    <row r="184" spans="7:31" s="9" customFormat="1" ht="11.25" x14ac:dyDescent="0.2">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E184" s="9">
        <f t="shared" si="2"/>
        <v>0</v>
      </c>
    </row>
    <row r="185" spans="7:31" s="9" customFormat="1" ht="11.25" x14ac:dyDescent="0.2">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E185" s="9">
        <f t="shared" si="2"/>
        <v>0</v>
      </c>
    </row>
    <row r="186" spans="7:31" s="9" customFormat="1" ht="11.25" x14ac:dyDescent="0.2">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E186" s="9">
        <f t="shared" si="2"/>
        <v>0</v>
      </c>
    </row>
    <row r="187" spans="7:31" s="9" customFormat="1" ht="11.25" x14ac:dyDescent="0.2">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E187" s="9">
        <f t="shared" si="2"/>
        <v>0</v>
      </c>
    </row>
    <row r="188" spans="7:31" s="9" customFormat="1" ht="11.25" x14ac:dyDescent="0.2">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E188" s="9">
        <f t="shared" si="2"/>
        <v>0</v>
      </c>
    </row>
    <row r="189" spans="7:31" s="9" customFormat="1" ht="11.25" x14ac:dyDescent="0.2">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E189" s="9">
        <f t="shared" si="2"/>
        <v>0</v>
      </c>
    </row>
    <row r="190" spans="7:31" s="9" customFormat="1" ht="11.25" x14ac:dyDescent="0.2">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E190" s="9">
        <f t="shared" si="2"/>
        <v>0</v>
      </c>
    </row>
    <row r="191" spans="7:31" s="9" customFormat="1" ht="11.25" x14ac:dyDescent="0.2">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E191" s="9">
        <f t="shared" si="2"/>
        <v>0</v>
      </c>
    </row>
    <row r="192" spans="7:31" s="9" customFormat="1" ht="11.25" x14ac:dyDescent="0.2">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E192" s="9">
        <f t="shared" si="2"/>
        <v>0</v>
      </c>
    </row>
    <row r="193" spans="7:31" s="9" customFormat="1" ht="11.25" x14ac:dyDescent="0.2">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E193" s="9">
        <f t="shared" si="2"/>
        <v>0</v>
      </c>
    </row>
    <row r="194" spans="7:31" s="9" customFormat="1" ht="11.25" x14ac:dyDescent="0.2">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E194" s="9">
        <f t="shared" si="2"/>
        <v>0</v>
      </c>
    </row>
    <row r="195" spans="7:31" s="9" customFormat="1" ht="11.25" x14ac:dyDescent="0.2">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E195" s="9">
        <f t="shared" si="2"/>
        <v>0</v>
      </c>
    </row>
    <row r="196" spans="7:31" s="9" customFormat="1" ht="11.25" x14ac:dyDescent="0.2">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E196" s="9">
        <f t="shared" ref="AE196:AE259" si="3">SUM(G196:AD196)</f>
        <v>0</v>
      </c>
    </row>
    <row r="197" spans="7:31" s="9" customFormat="1" ht="11.25" x14ac:dyDescent="0.2">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E197" s="9">
        <f t="shared" si="3"/>
        <v>0</v>
      </c>
    </row>
    <row r="198" spans="7:31" s="9" customFormat="1" ht="11.25" x14ac:dyDescent="0.2">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E198" s="9">
        <f t="shared" si="3"/>
        <v>0</v>
      </c>
    </row>
    <row r="199" spans="7:31" s="9" customFormat="1" ht="11.25" x14ac:dyDescent="0.2">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E199" s="9">
        <f t="shared" si="3"/>
        <v>0</v>
      </c>
    </row>
    <row r="200" spans="7:31" s="9" customFormat="1" ht="11.25" x14ac:dyDescent="0.2">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E200" s="9">
        <f t="shared" si="3"/>
        <v>0</v>
      </c>
    </row>
    <row r="201" spans="7:31" s="9" customFormat="1" ht="11.25" x14ac:dyDescent="0.2">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E201" s="9">
        <f t="shared" si="3"/>
        <v>0</v>
      </c>
    </row>
    <row r="202" spans="7:31" s="9" customFormat="1" ht="11.25" x14ac:dyDescent="0.2">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E202" s="9">
        <f t="shared" si="3"/>
        <v>0</v>
      </c>
    </row>
    <row r="203" spans="7:31" s="9" customFormat="1" ht="11.25" x14ac:dyDescent="0.2">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E203" s="9">
        <f t="shared" si="3"/>
        <v>0</v>
      </c>
    </row>
    <row r="204" spans="7:31" s="9" customFormat="1" ht="11.25" x14ac:dyDescent="0.2">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E204" s="9">
        <f t="shared" si="3"/>
        <v>0</v>
      </c>
    </row>
    <row r="205" spans="7:31" s="9" customFormat="1" ht="11.25" x14ac:dyDescent="0.2">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E205" s="9">
        <f t="shared" si="3"/>
        <v>0</v>
      </c>
    </row>
    <row r="206" spans="7:31" s="9" customFormat="1" ht="11.25" x14ac:dyDescent="0.2">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E206" s="9">
        <f t="shared" si="3"/>
        <v>0</v>
      </c>
    </row>
    <row r="207" spans="7:31" s="9" customFormat="1" ht="11.25" x14ac:dyDescent="0.2">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E207" s="9">
        <f t="shared" si="3"/>
        <v>0</v>
      </c>
    </row>
    <row r="208" spans="7:31" s="9" customFormat="1" ht="11.25" x14ac:dyDescent="0.2">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E208" s="9">
        <f t="shared" si="3"/>
        <v>0</v>
      </c>
    </row>
    <row r="209" spans="7:31" s="9" customFormat="1" ht="11.25" x14ac:dyDescent="0.2">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E209" s="9">
        <f t="shared" si="3"/>
        <v>0</v>
      </c>
    </row>
    <row r="210" spans="7:31" s="9" customFormat="1" ht="11.25" x14ac:dyDescent="0.2">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E210" s="9">
        <f t="shared" si="3"/>
        <v>0</v>
      </c>
    </row>
    <row r="211" spans="7:31" s="9" customFormat="1" ht="11.25" x14ac:dyDescent="0.2">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E211" s="9">
        <f t="shared" si="3"/>
        <v>0</v>
      </c>
    </row>
    <row r="212" spans="7:31" s="9" customFormat="1" ht="11.25" x14ac:dyDescent="0.2">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E212" s="9">
        <f t="shared" si="3"/>
        <v>0</v>
      </c>
    </row>
    <row r="213" spans="7:31" s="9" customFormat="1" ht="11.25" x14ac:dyDescent="0.2">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E213" s="9">
        <f t="shared" si="3"/>
        <v>0</v>
      </c>
    </row>
    <row r="214" spans="7:31" s="9" customFormat="1" ht="11.25" x14ac:dyDescent="0.2">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E214" s="9">
        <f t="shared" si="3"/>
        <v>0</v>
      </c>
    </row>
    <row r="215" spans="7:31" s="9" customFormat="1" ht="11.25" x14ac:dyDescent="0.2">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E215" s="9">
        <f t="shared" si="3"/>
        <v>0</v>
      </c>
    </row>
    <row r="216" spans="7:31" s="9" customFormat="1" ht="11.25" x14ac:dyDescent="0.2">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E216" s="9">
        <f t="shared" si="3"/>
        <v>0</v>
      </c>
    </row>
    <row r="217" spans="7:31" s="9" customFormat="1" ht="11.25" x14ac:dyDescent="0.2">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E217" s="9">
        <f t="shared" si="3"/>
        <v>0</v>
      </c>
    </row>
    <row r="218" spans="7:31" s="9" customFormat="1" ht="11.25" x14ac:dyDescent="0.2">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E218" s="9">
        <f t="shared" si="3"/>
        <v>0</v>
      </c>
    </row>
    <row r="219" spans="7:31" s="9" customFormat="1" ht="11.25" x14ac:dyDescent="0.2">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E219" s="9">
        <f t="shared" si="3"/>
        <v>0</v>
      </c>
    </row>
    <row r="220" spans="7:31" s="9" customFormat="1" ht="11.25" x14ac:dyDescent="0.2">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E220" s="9">
        <f t="shared" si="3"/>
        <v>0</v>
      </c>
    </row>
    <row r="221" spans="7:31" s="9" customFormat="1" ht="11.25" x14ac:dyDescent="0.2">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E221" s="9">
        <f t="shared" si="3"/>
        <v>0</v>
      </c>
    </row>
    <row r="222" spans="7:31" s="9" customFormat="1" ht="11.25" x14ac:dyDescent="0.2">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E222" s="9">
        <f t="shared" si="3"/>
        <v>0</v>
      </c>
    </row>
    <row r="223" spans="7:31" s="9" customFormat="1" ht="11.25" x14ac:dyDescent="0.2">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E223" s="9">
        <f t="shared" si="3"/>
        <v>0</v>
      </c>
    </row>
    <row r="224" spans="7:31" s="9" customFormat="1" ht="11.25" x14ac:dyDescent="0.2">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E224" s="9">
        <f t="shared" si="3"/>
        <v>0</v>
      </c>
    </row>
    <row r="225" spans="7:31" s="9" customFormat="1" ht="11.25" x14ac:dyDescent="0.2">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E225" s="9">
        <f t="shared" si="3"/>
        <v>0</v>
      </c>
    </row>
    <row r="226" spans="7:31" s="9" customFormat="1" ht="11.25" x14ac:dyDescent="0.2">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E226" s="9">
        <f t="shared" si="3"/>
        <v>0</v>
      </c>
    </row>
    <row r="227" spans="7:31" s="9" customFormat="1" ht="11.25" x14ac:dyDescent="0.2">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E227" s="9">
        <f t="shared" si="3"/>
        <v>0</v>
      </c>
    </row>
    <row r="228" spans="7:31" s="9" customFormat="1" ht="11.25" x14ac:dyDescent="0.2">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E228" s="9">
        <f t="shared" si="3"/>
        <v>0</v>
      </c>
    </row>
    <row r="229" spans="7:31" s="9" customFormat="1" ht="11.25" x14ac:dyDescent="0.2">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E229" s="9">
        <f t="shared" si="3"/>
        <v>0</v>
      </c>
    </row>
    <row r="230" spans="7:31" s="9" customFormat="1" ht="11.25" x14ac:dyDescent="0.2">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E230" s="9">
        <f t="shared" si="3"/>
        <v>0</v>
      </c>
    </row>
    <row r="231" spans="7:31" s="9" customFormat="1" ht="11.25" x14ac:dyDescent="0.2">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E231" s="9">
        <f t="shared" si="3"/>
        <v>0</v>
      </c>
    </row>
    <row r="232" spans="7:31" s="9" customFormat="1" ht="11.25" x14ac:dyDescent="0.2">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E232" s="9">
        <f t="shared" si="3"/>
        <v>0</v>
      </c>
    </row>
    <row r="233" spans="7:31" s="9" customFormat="1" ht="11.25" x14ac:dyDescent="0.2">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E233" s="9">
        <f t="shared" si="3"/>
        <v>0</v>
      </c>
    </row>
    <row r="234" spans="7:31" s="9" customFormat="1" ht="11.25" x14ac:dyDescent="0.2">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E234" s="9">
        <f t="shared" si="3"/>
        <v>0</v>
      </c>
    </row>
    <row r="235" spans="7:31" s="9" customFormat="1" ht="11.25" x14ac:dyDescent="0.2">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E235" s="9">
        <f t="shared" si="3"/>
        <v>0</v>
      </c>
    </row>
    <row r="236" spans="7:31" s="9" customFormat="1" ht="11.25" x14ac:dyDescent="0.2">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E236" s="9">
        <f t="shared" si="3"/>
        <v>0</v>
      </c>
    </row>
    <row r="237" spans="7:31" s="9" customFormat="1" ht="11.25" x14ac:dyDescent="0.2">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E237" s="9">
        <f t="shared" si="3"/>
        <v>0</v>
      </c>
    </row>
    <row r="238" spans="7:31" s="9" customFormat="1" ht="11.25" x14ac:dyDescent="0.2">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E238" s="9">
        <f t="shared" si="3"/>
        <v>0</v>
      </c>
    </row>
    <row r="239" spans="7:31" s="9" customFormat="1" ht="11.25" x14ac:dyDescent="0.2">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E239" s="9">
        <f t="shared" si="3"/>
        <v>0</v>
      </c>
    </row>
    <row r="240" spans="7:31" s="9" customFormat="1" ht="11.25" x14ac:dyDescent="0.2">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E240" s="9">
        <f t="shared" si="3"/>
        <v>0</v>
      </c>
    </row>
    <row r="241" spans="7:31" s="9" customFormat="1" ht="11.25" x14ac:dyDescent="0.2">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E241" s="9">
        <f t="shared" si="3"/>
        <v>0</v>
      </c>
    </row>
    <row r="242" spans="7:31" s="9" customFormat="1" ht="11.25" x14ac:dyDescent="0.2">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E242" s="9">
        <f t="shared" si="3"/>
        <v>0</v>
      </c>
    </row>
    <row r="243" spans="7:31" s="9" customFormat="1" ht="11.25" x14ac:dyDescent="0.2">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E243" s="9">
        <f t="shared" si="3"/>
        <v>0</v>
      </c>
    </row>
    <row r="244" spans="7:31" s="9" customFormat="1" ht="11.25" x14ac:dyDescent="0.2">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E244" s="9">
        <f t="shared" si="3"/>
        <v>0</v>
      </c>
    </row>
    <row r="245" spans="7:31" s="9" customFormat="1" ht="11.25" x14ac:dyDescent="0.2">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E245" s="9">
        <f t="shared" si="3"/>
        <v>0</v>
      </c>
    </row>
    <row r="246" spans="7:31" s="9" customFormat="1" ht="11.25" x14ac:dyDescent="0.2">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E246" s="9">
        <f t="shared" si="3"/>
        <v>0</v>
      </c>
    </row>
    <row r="247" spans="7:31" s="9" customFormat="1" ht="11.25" x14ac:dyDescent="0.2">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E247" s="9">
        <f t="shared" si="3"/>
        <v>0</v>
      </c>
    </row>
    <row r="248" spans="7:31" s="9" customFormat="1" ht="11.25" x14ac:dyDescent="0.2">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E248" s="9">
        <f t="shared" si="3"/>
        <v>0</v>
      </c>
    </row>
    <row r="249" spans="7:31" s="9" customFormat="1" ht="11.25" x14ac:dyDescent="0.2">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E249" s="9">
        <f t="shared" si="3"/>
        <v>0</v>
      </c>
    </row>
    <row r="250" spans="7:31" s="9" customFormat="1" ht="11.25" x14ac:dyDescent="0.2">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E250" s="9">
        <f t="shared" si="3"/>
        <v>0</v>
      </c>
    </row>
    <row r="251" spans="7:31" s="9" customFormat="1" ht="11.25" x14ac:dyDescent="0.2">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E251" s="9">
        <f t="shared" si="3"/>
        <v>0</v>
      </c>
    </row>
    <row r="252" spans="7:31" s="9" customFormat="1" ht="11.25" x14ac:dyDescent="0.2">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E252" s="9">
        <f t="shared" si="3"/>
        <v>0</v>
      </c>
    </row>
    <row r="253" spans="7:31" s="9" customFormat="1" ht="11.25" x14ac:dyDescent="0.2">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E253" s="9">
        <f t="shared" si="3"/>
        <v>0</v>
      </c>
    </row>
    <row r="254" spans="7:31" s="9" customFormat="1" ht="11.25" x14ac:dyDescent="0.2">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E254" s="9">
        <f t="shared" si="3"/>
        <v>0</v>
      </c>
    </row>
    <row r="255" spans="7:31" s="9" customFormat="1" ht="11.25" x14ac:dyDescent="0.2">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E255" s="9">
        <f t="shared" si="3"/>
        <v>0</v>
      </c>
    </row>
    <row r="256" spans="7:31" s="9" customFormat="1" ht="11.25" x14ac:dyDescent="0.2">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E256" s="9">
        <f t="shared" si="3"/>
        <v>0</v>
      </c>
    </row>
    <row r="257" spans="7:31" s="9" customFormat="1" ht="11.25" x14ac:dyDescent="0.2">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E257" s="9">
        <f t="shared" si="3"/>
        <v>0</v>
      </c>
    </row>
    <row r="258" spans="7:31" s="9" customFormat="1" ht="11.25" x14ac:dyDescent="0.2">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E258" s="9">
        <f t="shared" si="3"/>
        <v>0</v>
      </c>
    </row>
    <row r="259" spans="7:31" s="9" customFormat="1" ht="11.25" x14ac:dyDescent="0.2">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E259" s="9">
        <f t="shared" si="3"/>
        <v>0</v>
      </c>
    </row>
    <row r="260" spans="7:31" s="9" customFormat="1" ht="11.25" x14ac:dyDescent="0.2">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E260" s="9">
        <f t="shared" ref="AE260:AE270" si="4">SUM(G260:AD260)</f>
        <v>0</v>
      </c>
    </row>
    <row r="261" spans="7:31" s="9" customFormat="1" ht="11.25" x14ac:dyDescent="0.2">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E261" s="9">
        <f t="shared" si="4"/>
        <v>0</v>
      </c>
    </row>
    <row r="262" spans="7:31" s="9" customFormat="1" ht="11.25" x14ac:dyDescent="0.2">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E262" s="9">
        <f t="shared" si="4"/>
        <v>0</v>
      </c>
    </row>
    <row r="263" spans="7:31" s="9" customFormat="1" ht="11.25" x14ac:dyDescent="0.2">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E263" s="9">
        <f t="shared" si="4"/>
        <v>0</v>
      </c>
    </row>
    <row r="264" spans="7:31" s="9" customFormat="1" ht="11.25" x14ac:dyDescent="0.2">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E264" s="9">
        <f t="shared" si="4"/>
        <v>0</v>
      </c>
    </row>
    <row r="265" spans="7:31" s="9" customFormat="1" ht="11.25" x14ac:dyDescent="0.2">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E265" s="9">
        <f t="shared" si="4"/>
        <v>0</v>
      </c>
    </row>
    <row r="266" spans="7:31" s="9" customFormat="1" ht="11.25" x14ac:dyDescent="0.2">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E266" s="9">
        <f t="shared" si="4"/>
        <v>0</v>
      </c>
    </row>
    <row r="267" spans="7:31" s="9" customFormat="1" ht="11.25" x14ac:dyDescent="0.2">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E267" s="9">
        <f t="shared" si="4"/>
        <v>0</v>
      </c>
    </row>
    <row r="268" spans="7:31" s="9" customFormat="1" ht="11.25" x14ac:dyDescent="0.2">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E268" s="9">
        <f t="shared" si="4"/>
        <v>0</v>
      </c>
    </row>
    <row r="269" spans="7:31" s="9" customFormat="1" ht="11.25" x14ac:dyDescent="0.2">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E269" s="9">
        <f t="shared" si="4"/>
        <v>0</v>
      </c>
    </row>
    <row r="270" spans="7:31" s="9" customFormat="1" ht="11.25" x14ac:dyDescent="0.2">
      <c r="G270" s="10">
        <f>SUM(G2:G269)</f>
        <v>16</v>
      </c>
      <c r="H270" s="10"/>
      <c r="I270" s="10"/>
      <c r="J270" s="10">
        <f>SUM(J2:J269)</f>
        <v>1</v>
      </c>
      <c r="K270" s="10"/>
      <c r="L270" s="10"/>
      <c r="M270" s="10"/>
      <c r="N270" s="10"/>
      <c r="O270" s="10"/>
      <c r="P270" s="10"/>
      <c r="Q270" s="10"/>
      <c r="R270" s="10"/>
      <c r="S270" s="10"/>
      <c r="T270" s="10"/>
      <c r="U270" s="10"/>
      <c r="V270" s="10"/>
      <c r="W270" s="10"/>
      <c r="X270" s="10"/>
      <c r="Y270" s="10"/>
      <c r="Z270" s="10"/>
      <c r="AA270" s="10"/>
      <c r="AB270" s="10"/>
      <c r="AC270" s="10"/>
      <c r="AE270" s="9">
        <f t="shared" si="4"/>
        <v>17</v>
      </c>
    </row>
    <row r="271" spans="7:31" s="9" customFormat="1" ht="11.25" x14ac:dyDescent="0.2">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E271" s="9">
        <f t="shared" ref="AE271:AE334" ca="1" si="5">SUM(G271:AE271)</f>
        <v>0</v>
      </c>
    </row>
    <row r="272" spans="7:31" s="9" customFormat="1" ht="11.25" x14ac:dyDescent="0.2">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E272" s="9">
        <f t="shared" ca="1" si="5"/>
        <v>0</v>
      </c>
    </row>
    <row r="273" spans="7:31" s="9" customFormat="1" ht="11.25" x14ac:dyDescent="0.2">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E273" s="9">
        <f t="shared" ca="1" si="5"/>
        <v>0</v>
      </c>
    </row>
    <row r="274" spans="7:31" s="9" customFormat="1" ht="11.25" x14ac:dyDescent="0.2">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E274" s="9">
        <f t="shared" ca="1" si="5"/>
        <v>0</v>
      </c>
    </row>
    <row r="275" spans="7:31" s="9" customFormat="1" ht="11.25" x14ac:dyDescent="0.2">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E275" s="9">
        <f t="shared" ca="1" si="5"/>
        <v>0</v>
      </c>
    </row>
    <row r="276" spans="7:31" s="9" customFormat="1" ht="11.25" x14ac:dyDescent="0.2">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E276" s="9">
        <f t="shared" ca="1" si="5"/>
        <v>0</v>
      </c>
    </row>
    <row r="277" spans="7:31" s="9" customFormat="1" ht="11.25" x14ac:dyDescent="0.2">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E277" s="9">
        <f t="shared" ca="1" si="5"/>
        <v>0</v>
      </c>
    </row>
    <row r="278" spans="7:31" s="9" customFormat="1" ht="11.25" x14ac:dyDescent="0.2">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E278" s="9">
        <f t="shared" ca="1" si="5"/>
        <v>0</v>
      </c>
    </row>
    <row r="279" spans="7:31" s="9" customFormat="1" ht="11.25" x14ac:dyDescent="0.2">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E279" s="9">
        <f t="shared" ca="1" si="5"/>
        <v>0</v>
      </c>
    </row>
    <row r="280" spans="7:31" s="9" customFormat="1" ht="11.25" x14ac:dyDescent="0.2">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E280" s="9">
        <f t="shared" ca="1" si="5"/>
        <v>0</v>
      </c>
    </row>
    <row r="281" spans="7:31" s="9" customFormat="1" ht="11.25" x14ac:dyDescent="0.2">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E281" s="9">
        <f t="shared" ca="1" si="5"/>
        <v>0</v>
      </c>
    </row>
    <row r="282" spans="7:31" s="9" customFormat="1" ht="11.25" x14ac:dyDescent="0.2">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E282" s="9">
        <f t="shared" ca="1" si="5"/>
        <v>0</v>
      </c>
    </row>
    <row r="283" spans="7:31" s="9" customFormat="1" ht="11.25" x14ac:dyDescent="0.2">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E283" s="9">
        <f t="shared" ca="1" si="5"/>
        <v>0</v>
      </c>
    </row>
    <row r="284" spans="7:31" s="9" customFormat="1" ht="11.25" x14ac:dyDescent="0.2">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E284" s="9">
        <f t="shared" ca="1" si="5"/>
        <v>0</v>
      </c>
    </row>
    <row r="285" spans="7:31" s="9" customFormat="1" ht="11.25" x14ac:dyDescent="0.2">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E285" s="9">
        <f t="shared" ca="1" si="5"/>
        <v>0</v>
      </c>
    </row>
    <row r="286" spans="7:31" s="9" customFormat="1" ht="11.25" x14ac:dyDescent="0.2">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E286" s="9">
        <f t="shared" ca="1" si="5"/>
        <v>0</v>
      </c>
    </row>
    <row r="287" spans="7:31" s="9" customFormat="1" ht="11.25" x14ac:dyDescent="0.2">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E287" s="9">
        <f t="shared" ca="1" si="5"/>
        <v>0</v>
      </c>
    </row>
    <row r="288" spans="7:31" s="9" customFormat="1" ht="11.25" x14ac:dyDescent="0.2">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E288" s="9">
        <f t="shared" ca="1" si="5"/>
        <v>0</v>
      </c>
    </row>
    <row r="289" spans="7:31" s="9" customFormat="1" ht="11.25" x14ac:dyDescent="0.2">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E289" s="9">
        <f t="shared" ca="1" si="5"/>
        <v>0</v>
      </c>
    </row>
    <row r="290" spans="7:31" s="9" customFormat="1" ht="11.25" x14ac:dyDescent="0.2">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E290" s="9">
        <f t="shared" ca="1" si="5"/>
        <v>0</v>
      </c>
    </row>
    <row r="291" spans="7:31" s="9" customFormat="1" ht="11.25" x14ac:dyDescent="0.2">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E291" s="9">
        <f t="shared" ca="1" si="5"/>
        <v>0</v>
      </c>
    </row>
    <row r="292" spans="7:31" s="9" customFormat="1" ht="11.25" x14ac:dyDescent="0.2">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E292" s="9">
        <f t="shared" ca="1" si="5"/>
        <v>0</v>
      </c>
    </row>
    <row r="293" spans="7:31" s="9" customFormat="1" ht="11.25" x14ac:dyDescent="0.2">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E293" s="9">
        <f t="shared" ca="1" si="5"/>
        <v>0</v>
      </c>
    </row>
    <row r="294" spans="7:31" s="9" customFormat="1" ht="11.25" x14ac:dyDescent="0.2">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E294" s="9">
        <f t="shared" ca="1" si="5"/>
        <v>0</v>
      </c>
    </row>
    <row r="295" spans="7:31" s="9" customFormat="1" ht="11.25" x14ac:dyDescent="0.2">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E295" s="9">
        <f t="shared" ca="1" si="5"/>
        <v>0</v>
      </c>
    </row>
    <row r="296" spans="7:31" s="9" customFormat="1" ht="11.25" x14ac:dyDescent="0.2">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E296" s="9">
        <f t="shared" ca="1" si="5"/>
        <v>0</v>
      </c>
    </row>
    <row r="297" spans="7:31" s="9" customFormat="1" ht="11.25" x14ac:dyDescent="0.2">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E297" s="9">
        <f t="shared" ca="1" si="5"/>
        <v>0</v>
      </c>
    </row>
    <row r="298" spans="7:31" s="9" customFormat="1" ht="11.25" x14ac:dyDescent="0.2">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E298" s="9">
        <f t="shared" ca="1" si="5"/>
        <v>0</v>
      </c>
    </row>
    <row r="299" spans="7:31" s="9" customFormat="1" ht="11.25" x14ac:dyDescent="0.2">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E299" s="9">
        <f t="shared" ca="1" si="5"/>
        <v>0</v>
      </c>
    </row>
    <row r="300" spans="7:31" s="9" customFormat="1" ht="11.25" x14ac:dyDescent="0.2">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E300" s="9">
        <f t="shared" ca="1" si="5"/>
        <v>0</v>
      </c>
    </row>
    <row r="301" spans="7:31" s="9" customFormat="1" ht="11.25" x14ac:dyDescent="0.2">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E301" s="9">
        <f t="shared" ca="1" si="5"/>
        <v>0</v>
      </c>
    </row>
    <row r="302" spans="7:31" s="9" customFormat="1" ht="11.25" x14ac:dyDescent="0.2">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E302" s="9">
        <f t="shared" ca="1" si="5"/>
        <v>0</v>
      </c>
    </row>
    <row r="303" spans="7:31" s="9" customFormat="1" ht="11.25" x14ac:dyDescent="0.2">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E303" s="9">
        <f t="shared" ca="1" si="5"/>
        <v>0</v>
      </c>
    </row>
    <row r="304" spans="7:31" s="9" customFormat="1" ht="11.25" x14ac:dyDescent="0.2">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E304" s="9">
        <f t="shared" ca="1" si="5"/>
        <v>0</v>
      </c>
    </row>
    <row r="305" spans="7:31" s="9" customFormat="1" ht="11.25" x14ac:dyDescent="0.2">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E305" s="9">
        <f t="shared" ca="1" si="5"/>
        <v>0</v>
      </c>
    </row>
    <row r="306" spans="7:31" s="9" customFormat="1" ht="11.25" x14ac:dyDescent="0.2">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E306" s="9">
        <f t="shared" ca="1" si="5"/>
        <v>0</v>
      </c>
    </row>
    <row r="307" spans="7:31" s="9" customFormat="1" ht="11.25" x14ac:dyDescent="0.2">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E307" s="9">
        <f t="shared" ca="1" si="5"/>
        <v>0</v>
      </c>
    </row>
    <row r="308" spans="7:31" s="9" customFormat="1" ht="11.25" x14ac:dyDescent="0.2">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E308" s="9">
        <f t="shared" ca="1" si="5"/>
        <v>0</v>
      </c>
    </row>
    <row r="309" spans="7:31" s="9" customFormat="1" ht="11.25" x14ac:dyDescent="0.2">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E309" s="9">
        <f t="shared" ca="1" si="5"/>
        <v>0</v>
      </c>
    </row>
    <row r="310" spans="7:31" s="9" customFormat="1" ht="11.25" x14ac:dyDescent="0.2">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E310" s="9">
        <f t="shared" ca="1" si="5"/>
        <v>0</v>
      </c>
    </row>
    <row r="311" spans="7:31" s="9" customFormat="1" ht="11.25" x14ac:dyDescent="0.2">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E311" s="9">
        <f t="shared" ca="1" si="5"/>
        <v>0</v>
      </c>
    </row>
    <row r="312" spans="7:31" s="9" customFormat="1" ht="11.25" x14ac:dyDescent="0.2">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E312" s="9">
        <f t="shared" ca="1" si="5"/>
        <v>0</v>
      </c>
    </row>
    <row r="313" spans="7:31" s="9" customFormat="1" ht="11.25" x14ac:dyDescent="0.2">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E313" s="9">
        <f t="shared" ca="1" si="5"/>
        <v>0</v>
      </c>
    </row>
    <row r="314" spans="7:31" s="9" customFormat="1" ht="11.25" x14ac:dyDescent="0.2">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E314" s="9">
        <f t="shared" ca="1" si="5"/>
        <v>0</v>
      </c>
    </row>
    <row r="315" spans="7:31" s="9" customFormat="1" ht="11.25" x14ac:dyDescent="0.2">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E315" s="9">
        <f t="shared" ca="1" si="5"/>
        <v>0</v>
      </c>
    </row>
    <row r="316" spans="7:31" s="9" customFormat="1" ht="11.25" x14ac:dyDescent="0.2">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E316" s="9">
        <f t="shared" ca="1" si="5"/>
        <v>0</v>
      </c>
    </row>
    <row r="317" spans="7:31" s="9" customFormat="1" ht="11.25" x14ac:dyDescent="0.2">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E317" s="9">
        <f t="shared" ca="1" si="5"/>
        <v>0</v>
      </c>
    </row>
    <row r="318" spans="7:31" s="9" customFormat="1" ht="11.25" x14ac:dyDescent="0.2">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E318" s="9">
        <f t="shared" ca="1" si="5"/>
        <v>0</v>
      </c>
    </row>
    <row r="319" spans="7:31" s="9" customFormat="1" ht="11.25" x14ac:dyDescent="0.2">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E319" s="9">
        <f t="shared" ca="1" si="5"/>
        <v>0</v>
      </c>
    </row>
    <row r="320" spans="7:31" s="9" customFormat="1" ht="11.25" x14ac:dyDescent="0.2">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E320" s="9">
        <f t="shared" ca="1" si="5"/>
        <v>0</v>
      </c>
    </row>
    <row r="321" spans="7:31" s="9" customFormat="1" ht="11.25" x14ac:dyDescent="0.2">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E321" s="9">
        <f t="shared" ca="1" si="5"/>
        <v>0</v>
      </c>
    </row>
    <row r="322" spans="7:31" s="9" customFormat="1" ht="11.25" x14ac:dyDescent="0.2">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E322" s="9">
        <f t="shared" ca="1" si="5"/>
        <v>0</v>
      </c>
    </row>
    <row r="323" spans="7:31" s="9" customFormat="1" ht="11.25" x14ac:dyDescent="0.2">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E323" s="9">
        <f t="shared" ca="1" si="5"/>
        <v>0</v>
      </c>
    </row>
    <row r="324" spans="7:31" s="9" customFormat="1" ht="11.25" x14ac:dyDescent="0.2">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E324" s="9">
        <f t="shared" ca="1" si="5"/>
        <v>0</v>
      </c>
    </row>
    <row r="325" spans="7:31" s="9" customFormat="1" ht="11.25" x14ac:dyDescent="0.2">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E325" s="9">
        <f t="shared" ca="1" si="5"/>
        <v>0</v>
      </c>
    </row>
    <row r="326" spans="7:31" s="9" customFormat="1" ht="11.25" x14ac:dyDescent="0.2">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E326" s="9">
        <f t="shared" ca="1" si="5"/>
        <v>0</v>
      </c>
    </row>
    <row r="327" spans="7:31" s="9" customFormat="1" ht="11.25" x14ac:dyDescent="0.2">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E327" s="9">
        <f t="shared" ca="1" si="5"/>
        <v>0</v>
      </c>
    </row>
    <row r="328" spans="7:31" s="9" customFormat="1" ht="11.25" x14ac:dyDescent="0.2">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E328" s="9">
        <f t="shared" ca="1" si="5"/>
        <v>0</v>
      </c>
    </row>
    <row r="329" spans="7:31" s="9" customFormat="1" ht="11.25" x14ac:dyDescent="0.2">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E329" s="9">
        <f t="shared" ca="1" si="5"/>
        <v>0</v>
      </c>
    </row>
    <row r="330" spans="7:31" s="9" customFormat="1" ht="11.25" x14ac:dyDescent="0.2">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E330" s="9">
        <f t="shared" ca="1" si="5"/>
        <v>0</v>
      </c>
    </row>
    <row r="331" spans="7:31" s="9" customFormat="1" ht="11.25" x14ac:dyDescent="0.2">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E331" s="9">
        <f t="shared" ca="1" si="5"/>
        <v>0</v>
      </c>
    </row>
    <row r="332" spans="7:31" s="9" customFormat="1" ht="11.25" x14ac:dyDescent="0.2">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E332" s="9">
        <f t="shared" ca="1" si="5"/>
        <v>0</v>
      </c>
    </row>
    <row r="333" spans="7:31" s="9" customFormat="1" ht="11.25" x14ac:dyDescent="0.2">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E333" s="9">
        <f t="shared" ca="1" si="5"/>
        <v>0</v>
      </c>
    </row>
    <row r="334" spans="7:31" s="9" customFormat="1" ht="11.25" x14ac:dyDescent="0.2">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E334" s="9">
        <f t="shared" ca="1" si="5"/>
        <v>0</v>
      </c>
    </row>
    <row r="335" spans="7:31" s="9" customFormat="1" ht="11.25" x14ac:dyDescent="0.2">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E335" s="9">
        <f t="shared" ref="AE335:AE366" ca="1" si="6">SUM(G335:AE335)</f>
        <v>0</v>
      </c>
    </row>
    <row r="336" spans="7:31" s="9" customFormat="1" ht="11.25" x14ac:dyDescent="0.2">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E336" s="9">
        <f t="shared" ca="1" si="6"/>
        <v>0</v>
      </c>
    </row>
    <row r="337" spans="7:31" s="9" customFormat="1" ht="11.25" x14ac:dyDescent="0.2">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E337" s="9">
        <f t="shared" ca="1" si="6"/>
        <v>0</v>
      </c>
    </row>
    <row r="338" spans="7:31" s="9" customFormat="1" ht="11.25" x14ac:dyDescent="0.2">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E338" s="9">
        <f t="shared" ca="1" si="6"/>
        <v>0</v>
      </c>
    </row>
    <row r="339" spans="7:31" s="9" customFormat="1" ht="11.25" x14ac:dyDescent="0.2">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E339" s="9">
        <f t="shared" ca="1" si="6"/>
        <v>0</v>
      </c>
    </row>
    <row r="340" spans="7:31" s="9" customFormat="1" ht="11.25" x14ac:dyDescent="0.2">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E340" s="9">
        <f t="shared" ca="1" si="6"/>
        <v>0</v>
      </c>
    </row>
    <row r="341" spans="7:31" s="9" customFormat="1" ht="11.25" x14ac:dyDescent="0.2">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E341" s="9">
        <f t="shared" ca="1" si="6"/>
        <v>0</v>
      </c>
    </row>
    <row r="342" spans="7:31" s="9" customFormat="1" ht="11.25" x14ac:dyDescent="0.2">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E342" s="9">
        <f t="shared" ca="1" si="6"/>
        <v>0</v>
      </c>
    </row>
    <row r="343" spans="7:31" s="9" customFormat="1" ht="11.25" x14ac:dyDescent="0.2">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E343" s="9">
        <f t="shared" ca="1" si="6"/>
        <v>0</v>
      </c>
    </row>
    <row r="344" spans="7:31" s="9" customFormat="1" ht="11.25" x14ac:dyDescent="0.2">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E344" s="9">
        <f t="shared" ca="1" si="6"/>
        <v>0</v>
      </c>
    </row>
    <row r="345" spans="7:31" s="9" customFormat="1" ht="11.25" x14ac:dyDescent="0.2">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E345" s="9">
        <f t="shared" ca="1" si="6"/>
        <v>0</v>
      </c>
    </row>
    <row r="346" spans="7:31" s="9" customFormat="1" ht="11.25" x14ac:dyDescent="0.2">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E346" s="9">
        <f t="shared" ca="1" si="6"/>
        <v>0</v>
      </c>
    </row>
    <row r="347" spans="7:31" s="9" customFormat="1" ht="11.25" x14ac:dyDescent="0.2">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E347" s="9">
        <f t="shared" ca="1" si="6"/>
        <v>0</v>
      </c>
    </row>
    <row r="348" spans="7:31" s="9" customFormat="1" ht="11.25" x14ac:dyDescent="0.2">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E348" s="9">
        <f t="shared" ca="1" si="6"/>
        <v>0</v>
      </c>
    </row>
    <row r="349" spans="7:31" s="9" customFormat="1" ht="11.25" x14ac:dyDescent="0.2">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E349" s="9">
        <f t="shared" ca="1" si="6"/>
        <v>0</v>
      </c>
    </row>
    <row r="350" spans="7:31" s="9" customFormat="1" ht="11.25" x14ac:dyDescent="0.2">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E350" s="9">
        <f t="shared" ca="1" si="6"/>
        <v>0</v>
      </c>
    </row>
    <row r="351" spans="7:31" s="9" customFormat="1" ht="11.25" x14ac:dyDescent="0.2">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E351" s="9">
        <f t="shared" ca="1" si="6"/>
        <v>0</v>
      </c>
    </row>
    <row r="352" spans="7:31" s="9" customFormat="1" ht="11.25" x14ac:dyDescent="0.2">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E352" s="9">
        <f t="shared" ca="1" si="6"/>
        <v>0</v>
      </c>
    </row>
    <row r="353" spans="7:31" s="9" customFormat="1" ht="11.25" x14ac:dyDescent="0.2">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E353" s="9">
        <f t="shared" ca="1" si="6"/>
        <v>0</v>
      </c>
    </row>
    <row r="354" spans="7:31" s="9" customFormat="1" ht="11.25" x14ac:dyDescent="0.2">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E354" s="9">
        <f t="shared" ca="1" si="6"/>
        <v>0</v>
      </c>
    </row>
    <row r="355" spans="7:31" s="9" customFormat="1" ht="11.25" x14ac:dyDescent="0.2">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E355" s="9">
        <f t="shared" ca="1" si="6"/>
        <v>0</v>
      </c>
    </row>
    <row r="356" spans="7:31" s="9" customFormat="1" ht="11.25" x14ac:dyDescent="0.2">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E356" s="9">
        <f t="shared" ca="1" si="6"/>
        <v>0</v>
      </c>
    </row>
    <row r="357" spans="7:31" s="9" customFormat="1" ht="11.25" x14ac:dyDescent="0.2">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c r="AE357" s="9">
        <f t="shared" ca="1" si="6"/>
        <v>0</v>
      </c>
    </row>
    <row r="358" spans="7:31" s="9" customFormat="1" ht="11.25" x14ac:dyDescent="0.2">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E358" s="9">
        <f t="shared" ca="1" si="6"/>
        <v>0</v>
      </c>
    </row>
    <row r="359" spans="7:31" s="9" customFormat="1" ht="11.25" x14ac:dyDescent="0.2">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c r="AE359" s="9">
        <f t="shared" ca="1" si="6"/>
        <v>0</v>
      </c>
    </row>
    <row r="360" spans="7:31" s="9" customFormat="1" ht="11.25" x14ac:dyDescent="0.2">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c r="AE360" s="9">
        <f t="shared" ca="1" si="6"/>
        <v>0</v>
      </c>
    </row>
    <row r="361" spans="7:31" s="9" customFormat="1" ht="11.25" x14ac:dyDescent="0.2">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E361" s="9">
        <f t="shared" ca="1" si="6"/>
        <v>0</v>
      </c>
    </row>
    <row r="362" spans="7:31" s="9" customFormat="1" ht="11.25" x14ac:dyDescent="0.2">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E362" s="9">
        <f t="shared" ca="1" si="6"/>
        <v>0</v>
      </c>
    </row>
    <row r="363" spans="7:31" s="9" customFormat="1" ht="11.25" x14ac:dyDescent="0.2">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E363" s="9">
        <f t="shared" ca="1" si="6"/>
        <v>0</v>
      </c>
    </row>
    <row r="364" spans="7:31" s="9" customFormat="1" ht="11.25" x14ac:dyDescent="0.2">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c r="AE364" s="9">
        <f t="shared" ca="1" si="6"/>
        <v>0</v>
      </c>
    </row>
    <row r="365" spans="7:31" s="9" customFormat="1" ht="11.25" x14ac:dyDescent="0.2">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E365" s="9">
        <f t="shared" ca="1" si="6"/>
        <v>0</v>
      </c>
    </row>
    <row r="366" spans="7:31" s="9" customFormat="1" ht="11.25" x14ac:dyDescent="0.2">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E366" s="9">
        <f t="shared" ca="1" si="6"/>
        <v>0</v>
      </c>
    </row>
    <row r="367" spans="7:31" s="9" customFormat="1" ht="11.25" x14ac:dyDescent="0.2">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c r="AE367" s="9">
        <f t="shared" ref="AE367:AE389" ca="1" si="7">SUM(G367:AE367)</f>
        <v>0</v>
      </c>
    </row>
    <row r="368" spans="7:31" s="9" customFormat="1" ht="11.25" x14ac:dyDescent="0.2">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E368" s="9">
        <f t="shared" ca="1" si="7"/>
        <v>0</v>
      </c>
    </row>
    <row r="369" spans="7:31" s="9" customFormat="1" ht="11.25" x14ac:dyDescent="0.2">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c r="AE369" s="9">
        <f t="shared" ca="1" si="7"/>
        <v>0</v>
      </c>
    </row>
    <row r="370" spans="7:31" s="9" customFormat="1" ht="11.25" x14ac:dyDescent="0.2">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c r="AE370" s="9">
        <f t="shared" ca="1" si="7"/>
        <v>0</v>
      </c>
    </row>
    <row r="371" spans="7:31" s="9" customFormat="1" ht="11.25" x14ac:dyDescent="0.2">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E371" s="9">
        <f t="shared" ca="1" si="7"/>
        <v>0</v>
      </c>
    </row>
    <row r="372" spans="7:31" s="9" customFormat="1" ht="11.25" x14ac:dyDescent="0.2">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E372" s="9">
        <f t="shared" ca="1" si="7"/>
        <v>0</v>
      </c>
    </row>
    <row r="373" spans="7:31" s="9" customFormat="1" ht="11.25" x14ac:dyDescent="0.2">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E373" s="9">
        <f t="shared" ca="1" si="7"/>
        <v>0</v>
      </c>
    </row>
    <row r="374" spans="7:31" s="9" customFormat="1" ht="11.25" x14ac:dyDescent="0.2">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E374" s="9">
        <f t="shared" ca="1" si="7"/>
        <v>0</v>
      </c>
    </row>
    <row r="375" spans="7:31" s="9" customFormat="1" ht="11.25" x14ac:dyDescent="0.2">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E375" s="9">
        <f t="shared" ca="1" si="7"/>
        <v>0</v>
      </c>
    </row>
    <row r="376" spans="7:31" s="9" customFormat="1" ht="11.25" x14ac:dyDescent="0.2">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E376" s="9">
        <f t="shared" ca="1" si="7"/>
        <v>0</v>
      </c>
    </row>
    <row r="377" spans="7:31" s="9" customFormat="1" ht="11.25" x14ac:dyDescent="0.2">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E377" s="9">
        <f t="shared" ca="1" si="7"/>
        <v>0</v>
      </c>
    </row>
    <row r="378" spans="7:31" s="9" customFormat="1" ht="11.25" x14ac:dyDescent="0.2">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E378" s="9">
        <f t="shared" ca="1" si="7"/>
        <v>0</v>
      </c>
    </row>
    <row r="379" spans="7:31" s="9" customFormat="1" ht="11.25" x14ac:dyDescent="0.2">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c r="AE379" s="9">
        <f t="shared" ca="1" si="7"/>
        <v>0</v>
      </c>
    </row>
    <row r="380" spans="7:31" s="9" customFormat="1" ht="11.25" x14ac:dyDescent="0.2">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c r="AE380" s="9">
        <f t="shared" ca="1" si="7"/>
        <v>0</v>
      </c>
    </row>
    <row r="381" spans="7:31" s="9" customFormat="1" ht="11.25" x14ac:dyDescent="0.2">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E381" s="9">
        <f t="shared" ca="1" si="7"/>
        <v>0</v>
      </c>
    </row>
    <row r="382" spans="7:31" s="9" customFormat="1" ht="11.25" x14ac:dyDescent="0.2">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E382" s="9">
        <f t="shared" ca="1" si="7"/>
        <v>0</v>
      </c>
    </row>
    <row r="383" spans="7:31" s="9" customFormat="1" ht="11.25" x14ac:dyDescent="0.2">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c r="AE383" s="9">
        <f t="shared" ca="1" si="7"/>
        <v>0</v>
      </c>
    </row>
    <row r="384" spans="7:31" s="9" customFormat="1" ht="11.25" x14ac:dyDescent="0.2">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c r="AE384" s="9">
        <f t="shared" ca="1" si="7"/>
        <v>0</v>
      </c>
    </row>
    <row r="385" spans="7:31" s="9" customFormat="1" ht="11.25" x14ac:dyDescent="0.2">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c r="AE385" s="9">
        <f t="shared" ca="1" si="7"/>
        <v>0</v>
      </c>
    </row>
    <row r="386" spans="7:31" s="9" customFormat="1" ht="11.25" x14ac:dyDescent="0.2">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E386" s="9">
        <f t="shared" ca="1" si="7"/>
        <v>0</v>
      </c>
    </row>
    <row r="387" spans="7:31" s="9" customFormat="1" ht="11.25" x14ac:dyDescent="0.2">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E387" s="9">
        <f t="shared" ca="1" si="7"/>
        <v>0</v>
      </c>
    </row>
    <row r="388" spans="7:31" s="9" customFormat="1" ht="11.25" x14ac:dyDescent="0.2">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E388" s="9">
        <f t="shared" ca="1" si="7"/>
        <v>0</v>
      </c>
    </row>
    <row r="389" spans="7:31" s="9" customFormat="1" ht="11.25" x14ac:dyDescent="0.2">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E389" s="9">
        <f t="shared" ca="1" si="7"/>
        <v>0</v>
      </c>
    </row>
    <row r="390" spans="7:31" s="9" customFormat="1" ht="11.25" x14ac:dyDescent="0.2">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E390" s="9">
        <f t="shared" ref="AE390:AE413" ca="1" si="8">SUM(G390:AE390)</f>
        <v>0</v>
      </c>
    </row>
    <row r="391" spans="7:31" s="9" customFormat="1" ht="11.25" x14ac:dyDescent="0.2">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c r="AE391" s="9">
        <f t="shared" ca="1" si="8"/>
        <v>0</v>
      </c>
    </row>
    <row r="392" spans="7:31" s="9" customFormat="1" ht="11.25" x14ac:dyDescent="0.2">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E392" s="9">
        <f t="shared" ca="1" si="8"/>
        <v>0</v>
      </c>
    </row>
    <row r="393" spans="7:31" s="9" customFormat="1" ht="11.25" x14ac:dyDescent="0.2">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E393" s="9">
        <f t="shared" ca="1" si="8"/>
        <v>0</v>
      </c>
    </row>
    <row r="394" spans="7:31" s="9" customFormat="1" ht="11.25" x14ac:dyDescent="0.2">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c r="AE394" s="9">
        <f t="shared" ca="1" si="8"/>
        <v>0</v>
      </c>
    </row>
    <row r="395" spans="7:31" s="9" customFormat="1" ht="11.25" x14ac:dyDescent="0.2">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c r="AE395" s="9">
        <f t="shared" ca="1" si="8"/>
        <v>0</v>
      </c>
    </row>
    <row r="396" spans="7:31" s="9" customFormat="1" ht="11.25" x14ac:dyDescent="0.2">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E396" s="9">
        <f t="shared" ca="1" si="8"/>
        <v>0</v>
      </c>
    </row>
    <row r="397" spans="7:31" s="9" customFormat="1" ht="11.25" x14ac:dyDescent="0.2">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c r="AE397" s="9">
        <f t="shared" ca="1" si="8"/>
        <v>0</v>
      </c>
    </row>
    <row r="398" spans="7:31" s="9" customFormat="1" ht="11.25" x14ac:dyDescent="0.2">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c r="AE398" s="9">
        <f t="shared" ca="1" si="8"/>
        <v>0</v>
      </c>
    </row>
    <row r="399" spans="7:31" s="9" customFormat="1" ht="11.25" x14ac:dyDescent="0.2">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c r="AE399" s="9">
        <f t="shared" ca="1" si="8"/>
        <v>0</v>
      </c>
    </row>
    <row r="400" spans="7:31" s="9" customFormat="1" ht="11.25" x14ac:dyDescent="0.2">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E400" s="9">
        <f t="shared" ca="1" si="8"/>
        <v>0</v>
      </c>
    </row>
    <row r="401" spans="7:31" s="9" customFormat="1" ht="11.25" x14ac:dyDescent="0.2">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c r="AE401" s="9">
        <f t="shared" ca="1" si="8"/>
        <v>0</v>
      </c>
    </row>
    <row r="402" spans="7:31" s="9" customFormat="1" ht="11.25" x14ac:dyDescent="0.2">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E402" s="9">
        <f t="shared" ca="1" si="8"/>
        <v>0</v>
      </c>
    </row>
    <row r="403" spans="7:31" s="9" customFormat="1" ht="11.25" x14ac:dyDescent="0.2">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c r="AE403" s="9">
        <f t="shared" ca="1" si="8"/>
        <v>0</v>
      </c>
    </row>
    <row r="404" spans="7:31" s="9" customFormat="1" ht="11.25" x14ac:dyDescent="0.2">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c r="AE404" s="9">
        <f t="shared" ca="1" si="8"/>
        <v>0</v>
      </c>
    </row>
    <row r="405" spans="7:31" s="9" customFormat="1" ht="11.25" x14ac:dyDescent="0.2">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c r="AE405" s="9">
        <f t="shared" ca="1" si="8"/>
        <v>0</v>
      </c>
    </row>
    <row r="406" spans="7:31" s="9" customFormat="1" ht="11.25" x14ac:dyDescent="0.2">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E406" s="9">
        <f t="shared" ca="1" si="8"/>
        <v>0</v>
      </c>
    </row>
    <row r="407" spans="7:31" s="9" customFormat="1" ht="11.25" x14ac:dyDescent="0.2">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c r="AE407" s="9">
        <f t="shared" ca="1" si="8"/>
        <v>0</v>
      </c>
    </row>
    <row r="408" spans="7:31" s="9" customFormat="1" ht="11.25" x14ac:dyDescent="0.2">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E408" s="9">
        <f t="shared" ca="1" si="8"/>
        <v>0</v>
      </c>
    </row>
    <row r="409" spans="7:31" s="9" customFormat="1" ht="11.25" x14ac:dyDescent="0.2">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E409" s="9">
        <f t="shared" ca="1" si="8"/>
        <v>0</v>
      </c>
    </row>
    <row r="410" spans="7:31" s="9" customFormat="1" ht="11.25" x14ac:dyDescent="0.2">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E410" s="9">
        <f t="shared" ca="1" si="8"/>
        <v>0</v>
      </c>
    </row>
    <row r="411" spans="7:31" s="9" customFormat="1" ht="11.25" x14ac:dyDescent="0.2">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c r="AE411" s="9">
        <f t="shared" ca="1" si="8"/>
        <v>0</v>
      </c>
    </row>
    <row r="412" spans="7:31" s="9" customFormat="1" ht="11.25" x14ac:dyDescent="0.2">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c r="AE412" s="9">
        <f t="shared" ca="1" si="8"/>
        <v>0</v>
      </c>
    </row>
    <row r="413" spans="7:31" s="9" customFormat="1" ht="11.25" x14ac:dyDescent="0.2">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c r="AE413" s="9">
        <f t="shared" ca="1" si="8"/>
        <v>0</v>
      </c>
    </row>
    <row r="414" spans="7:31" s="9" customFormat="1" ht="11.25" x14ac:dyDescent="0.2">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7:31" s="9" customFormat="1" ht="11.25" x14ac:dyDescent="0.2">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7:31" s="9" customFormat="1" ht="11.25" x14ac:dyDescent="0.2">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7:29" s="9" customFormat="1" ht="11.25" x14ac:dyDescent="0.2">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7:29" s="9" customFormat="1" ht="11.25" x14ac:dyDescent="0.2">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7:29" s="9" customFormat="1" ht="11.25" x14ac:dyDescent="0.2">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7:29" s="9" customFormat="1" ht="11.25" x14ac:dyDescent="0.2">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7:29" s="9" customFormat="1" ht="11.25" x14ac:dyDescent="0.2">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7:29" s="9" customFormat="1" ht="11.25" x14ac:dyDescent="0.2">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7:29" s="9" customFormat="1" ht="11.25" x14ac:dyDescent="0.2">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7:29" s="9" customFormat="1" ht="11.25" x14ac:dyDescent="0.2">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7:29" s="9" customFormat="1" ht="11.25" x14ac:dyDescent="0.2">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7:29" s="9" customFormat="1" ht="11.25" x14ac:dyDescent="0.2">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7:29" s="9" customFormat="1" ht="11.25" x14ac:dyDescent="0.2">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7:29" s="9" customFormat="1" ht="11.25" x14ac:dyDescent="0.2">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7:29" s="9" customFormat="1" ht="11.25" x14ac:dyDescent="0.2">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7:29" s="9" customFormat="1" ht="11.25" x14ac:dyDescent="0.2">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7:29" s="9" customFormat="1" ht="11.25" x14ac:dyDescent="0.2">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7:29" s="9" customFormat="1" ht="11.25" x14ac:dyDescent="0.2">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7:29" s="9" customFormat="1" ht="11.25" x14ac:dyDescent="0.2">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7:29" s="9" customFormat="1" ht="11.25" x14ac:dyDescent="0.2">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7:29" s="9" customFormat="1" ht="11.25" x14ac:dyDescent="0.2">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7:29" s="9" customFormat="1" ht="11.25" x14ac:dyDescent="0.2">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7:29" s="9" customFormat="1" ht="11.25" x14ac:dyDescent="0.2">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7:29" s="9" customFormat="1" ht="11.25" x14ac:dyDescent="0.2">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7:29" s="9" customFormat="1" ht="11.25" x14ac:dyDescent="0.2">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7:29" s="9" customFormat="1" ht="11.25" x14ac:dyDescent="0.2">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7:29" s="9" customFormat="1" ht="11.25" x14ac:dyDescent="0.2">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7:29" s="9" customFormat="1" ht="11.25" x14ac:dyDescent="0.2">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7:29" s="9" customFormat="1" ht="11.25" x14ac:dyDescent="0.2">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7:29" s="9" customFormat="1" ht="11.25" x14ac:dyDescent="0.2">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7:29" s="9" customFormat="1" ht="11.25" x14ac:dyDescent="0.2">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7:29" s="9" customFormat="1" ht="11.25" x14ac:dyDescent="0.2">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7:29" s="9" customFormat="1" ht="11.25" x14ac:dyDescent="0.2">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7:29" s="9" customFormat="1" ht="11.25" x14ac:dyDescent="0.2">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7:29" s="9" customFormat="1" ht="11.25" x14ac:dyDescent="0.2">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7:29" s="9" customFormat="1" ht="11.25" x14ac:dyDescent="0.2">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7:29" s="9" customFormat="1" ht="11.25" x14ac:dyDescent="0.2">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7:29" s="9" customFormat="1" ht="11.25" x14ac:dyDescent="0.2">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7:29" s="9" customFormat="1" ht="11.25" x14ac:dyDescent="0.2">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7:29" s="9" customFormat="1" ht="11.25" x14ac:dyDescent="0.2">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7:29" s="9" customFormat="1" ht="11.25" x14ac:dyDescent="0.2">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7:29" s="9" customFormat="1" ht="11.25" x14ac:dyDescent="0.2">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7:29" s="9" customFormat="1" ht="11.25" x14ac:dyDescent="0.2">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7:29" s="9" customFormat="1" ht="11.25" x14ac:dyDescent="0.2">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7:29" s="9" customFormat="1" ht="11.25" x14ac:dyDescent="0.2">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7:29" s="9" customFormat="1" ht="11.25" x14ac:dyDescent="0.2">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7:29" s="9" customFormat="1" ht="11.25" x14ac:dyDescent="0.2">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7:29" s="9" customFormat="1" ht="11.25" x14ac:dyDescent="0.2">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7:29" s="9" customFormat="1" ht="11.25" x14ac:dyDescent="0.2">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7:29" s="9" customFormat="1" ht="11.25" x14ac:dyDescent="0.2">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7:29" s="9" customFormat="1" ht="11.25" x14ac:dyDescent="0.2">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7:29" s="9" customFormat="1" ht="11.25" x14ac:dyDescent="0.2">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7:29" s="9" customFormat="1" ht="11.25" x14ac:dyDescent="0.2">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7:29" s="9" customFormat="1" ht="11.25" x14ac:dyDescent="0.2">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7:29" s="9" customFormat="1" ht="11.25" x14ac:dyDescent="0.2">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7:29" s="9" customFormat="1" ht="11.25" x14ac:dyDescent="0.2">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7:29" s="9" customFormat="1" ht="11.25" x14ac:dyDescent="0.2">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7:29" s="9" customFormat="1" ht="11.25" x14ac:dyDescent="0.2">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7:29" s="9" customFormat="1" ht="11.25" x14ac:dyDescent="0.2">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7:29" s="9" customFormat="1" ht="11.25" x14ac:dyDescent="0.2">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7:29" s="9" customFormat="1" ht="11.25" x14ac:dyDescent="0.2">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7:29" s="9" customFormat="1" ht="11.25" x14ac:dyDescent="0.2">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7:29" s="9" customFormat="1" ht="11.25" x14ac:dyDescent="0.2">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7:29" s="9" customFormat="1" ht="11.25" x14ac:dyDescent="0.2">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7:29" s="9" customFormat="1" ht="11.25" x14ac:dyDescent="0.2">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7:29" s="9" customFormat="1" ht="11.25" x14ac:dyDescent="0.2">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7:29" s="9" customFormat="1" ht="11.25" x14ac:dyDescent="0.2">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7:29" s="9" customFormat="1" ht="11.25" x14ac:dyDescent="0.2">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7:29" s="9" customFormat="1" ht="11.25" x14ac:dyDescent="0.2">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7:29" s="9" customFormat="1" ht="11.25" x14ac:dyDescent="0.2">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7:29" s="9" customFormat="1" ht="11.25" x14ac:dyDescent="0.2">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7:29" s="9" customFormat="1" ht="11.25" x14ac:dyDescent="0.2">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7:29" s="9" customFormat="1" ht="11.25" x14ac:dyDescent="0.2">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7:29" s="9" customFormat="1" ht="11.25" x14ac:dyDescent="0.2">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7:29" s="9" customFormat="1" ht="11.25" x14ac:dyDescent="0.2">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7:29" s="9" customFormat="1" ht="11.25" x14ac:dyDescent="0.2"/>
    <row r="491" spans="7:29" s="9" customFormat="1" ht="11.25" x14ac:dyDescent="0.2"/>
    <row r="492" spans="7:29" s="9" customFormat="1" ht="11.25" x14ac:dyDescent="0.2"/>
    <row r="493" spans="7:29" s="9" customFormat="1" ht="11.25" x14ac:dyDescent="0.2"/>
    <row r="494" spans="7:29" s="9" customFormat="1" ht="11.25" x14ac:dyDescent="0.2"/>
    <row r="495" spans="7:29" s="9" customFormat="1" ht="11.25" x14ac:dyDescent="0.2"/>
    <row r="496" spans="7:29" s="9" customFormat="1" ht="11.25" x14ac:dyDescent="0.2"/>
    <row r="497" s="9" customFormat="1" ht="11.25" x14ac:dyDescent="0.2"/>
    <row r="498" s="9" customFormat="1" ht="11.25" x14ac:dyDescent="0.2"/>
    <row r="499" s="9" customFormat="1" ht="11.25" x14ac:dyDescent="0.2"/>
    <row r="500" s="9" customFormat="1" ht="11.25" x14ac:dyDescent="0.2"/>
    <row r="501" s="9" customFormat="1" ht="11.25" x14ac:dyDescent="0.2"/>
    <row r="502" s="9" customFormat="1" ht="11.25" x14ac:dyDescent="0.2"/>
    <row r="503" s="9" customFormat="1" ht="11.25" x14ac:dyDescent="0.2"/>
    <row r="504" s="9" customFormat="1" ht="11.25" x14ac:dyDescent="0.2"/>
    <row r="505" s="9" customFormat="1" ht="11.25" x14ac:dyDescent="0.2"/>
    <row r="506" s="9" customFormat="1" ht="11.25" x14ac:dyDescent="0.2"/>
    <row r="507" s="9" customFormat="1" ht="11.25" x14ac:dyDescent="0.2"/>
    <row r="508" s="9" customFormat="1" ht="11.25" x14ac:dyDescent="0.2"/>
    <row r="509" s="9" customFormat="1" ht="11.25" x14ac:dyDescent="0.2"/>
    <row r="510" s="9" customFormat="1" ht="11.25" x14ac:dyDescent="0.2"/>
    <row r="511" s="9" customFormat="1" ht="11.25" x14ac:dyDescent="0.2"/>
    <row r="512" s="9" customFormat="1" ht="11.25" x14ac:dyDescent="0.2"/>
    <row r="513" s="9" customFormat="1" ht="11.25" x14ac:dyDescent="0.2"/>
    <row r="514" s="9" customFormat="1" ht="11.25" x14ac:dyDescent="0.2"/>
    <row r="515" s="9" customFormat="1" ht="11.25" x14ac:dyDescent="0.2"/>
    <row r="516" s="9" customFormat="1" ht="11.25" x14ac:dyDescent="0.2"/>
    <row r="517" s="9" customFormat="1" ht="11.25" x14ac:dyDescent="0.2"/>
    <row r="518" s="9" customFormat="1" ht="11.25" x14ac:dyDescent="0.2"/>
    <row r="519" s="9" customFormat="1" ht="11.25" x14ac:dyDescent="0.2"/>
    <row r="520" s="9" customFormat="1" ht="11.25" x14ac:dyDescent="0.2"/>
    <row r="521" s="9" customFormat="1" ht="11.25" x14ac:dyDescent="0.2"/>
    <row r="522" s="9" customFormat="1" ht="11.25" x14ac:dyDescent="0.2"/>
    <row r="523" s="9" customFormat="1" ht="11.25" x14ac:dyDescent="0.2"/>
    <row r="524" s="9" customFormat="1" ht="11.25" x14ac:dyDescent="0.2"/>
    <row r="525" s="9" customFormat="1" ht="11.25" x14ac:dyDescent="0.2"/>
    <row r="526" s="9" customFormat="1" ht="11.25" x14ac:dyDescent="0.2"/>
    <row r="527" s="9" customFormat="1" ht="11.25" x14ac:dyDescent="0.2"/>
    <row r="528" s="9" customFormat="1" ht="11.25" x14ac:dyDescent="0.2"/>
    <row r="529" s="9" customFormat="1" ht="11.25" x14ac:dyDescent="0.2"/>
    <row r="530" s="9" customFormat="1" ht="11.25" x14ac:dyDescent="0.2"/>
    <row r="531" s="9" customFormat="1" ht="11.25" x14ac:dyDescent="0.2"/>
    <row r="532" s="9" customFormat="1" ht="11.25" x14ac:dyDescent="0.2"/>
    <row r="533" s="9" customFormat="1" ht="11.25" x14ac:dyDescent="0.2"/>
    <row r="534" s="9" customFormat="1" ht="11.25" x14ac:dyDescent="0.2"/>
    <row r="535" s="9" customFormat="1" ht="11.25" x14ac:dyDescent="0.2"/>
    <row r="536" s="9" customFormat="1" ht="11.25" x14ac:dyDescent="0.2"/>
    <row r="537" s="9" customFormat="1" ht="11.25" x14ac:dyDescent="0.2"/>
    <row r="538" s="9" customFormat="1" ht="11.25" x14ac:dyDescent="0.2"/>
    <row r="539" s="9" customFormat="1" ht="11.25" x14ac:dyDescent="0.2"/>
    <row r="540" s="9" customFormat="1" ht="11.25" x14ac:dyDescent="0.2"/>
    <row r="541" s="9" customFormat="1" ht="11.25" x14ac:dyDescent="0.2"/>
    <row r="542" s="9" customFormat="1" ht="11.25" x14ac:dyDescent="0.2"/>
    <row r="543" s="9" customFormat="1" ht="11.25" x14ac:dyDescent="0.2"/>
    <row r="544" s="9" customFormat="1" ht="11.25" x14ac:dyDescent="0.2"/>
    <row r="545" s="9" customFormat="1" ht="11.25" x14ac:dyDescent="0.2"/>
    <row r="546" s="9" customFormat="1" ht="11.25" x14ac:dyDescent="0.2"/>
    <row r="547" s="9" customFormat="1" ht="11.25" x14ac:dyDescent="0.2"/>
    <row r="548" s="9" customFormat="1" ht="11.25" x14ac:dyDescent="0.2"/>
    <row r="549" s="9" customFormat="1" ht="11.25" x14ac:dyDescent="0.2"/>
    <row r="550" s="9" customFormat="1" ht="11.25" x14ac:dyDescent="0.2"/>
    <row r="551" s="9" customFormat="1" ht="11.25" x14ac:dyDescent="0.2"/>
    <row r="552" s="9" customFormat="1" ht="11.25" x14ac:dyDescent="0.2"/>
    <row r="553" s="9" customFormat="1" ht="11.25" x14ac:dyDescent="0.2"/>
    <row r="554" s="9" customFormat="1" ht="11.25" x14ac:dyDescent="0.2"/>
    <row r="555" s="9" customFormat="1" ht="11.25" x14ac:dyDescent="0.2"/>
    <row r="556" s="9" customFormat="1" ht="11.25" x14ac:dyDescent="0.2"/>
    <row r="557" s="9" customFormat="1" ht="11.25" x14ac:dyDescent="0.2"/>
    <row r="558" s="9" customFormat="1" ht="11.25" x14ac:dyDescent="0.2"/>
    <row r="559" s="9" customFormat="1" ht="11.25" x14ac:dyDescent="0.2"/>
    <row r="560" s="9" customFormat="1" ht="11.25" x14ac:dyDescent="0.2"/>
    <row r="561" s="9" customFormat="1" ht="11.25" x14ac:dyDescent="0.2"/>
    <row r="562" s="9" customFormat="1" ht="11.25" x14ac:dyDescent="0.2"/>
    <row r="563" s="9" customFormat="1" ht="11.25" x14ac:dyDescent="0.2"/>
    <row r="564" s="9" customFormat="1" ht="11.25" x14ac:dyDescent="0.2"/>
    <row r="565" s="9" customFormat="1" ht="11.25" x14ac:dyDescent="0.2"/>
    <row r="566" s="9" customFormat="1" ht="11.25" x14ac:dyDescent="0.2"/>
    <row r="567" s="9" customFormat="1" ht="11.25" x14ac:dyDescent="0.2"/>
    <row r="568" s="9" customFormat="1" ht="11.25" x14ac:dyDescent="0.2"/>
    <row r="569" s="9" customFormat="1" ht="11.25" x14ac:dyDescent="0.2"/>
    <row r="570" s="9" customFormat="1" ht="11.25" x14ac:dyDescent="0.2"/>
    <row r="571" s="9" customFormat="1" ht="11.25" x14ac:dyDescent="0.2"/>
    <row r="572" s="9" customFormat="1" ht="11.25" x14ac:dyDescent="0.2"/>
    <row r="573" s="9" customFormat="1" ht="11.25" x14ac:dyDescent="0.2"/>
    <row r="574" s="9" customFormat="1" ht="11.25" x14ac:dyDescent="0.2"/>
    <row r="575" s="9" customFormat="1" ht="11.25" x14ac:dyDescent="0.2"/>
    <row r="576" s="9" customFormat="1" ht="11.25" x14ac:dyDescent="0.2"/>
    <row r="577" s="9" customFormat="1" ht="11.25" x14ac:dyDescent="0.2"/>
    <row r="578" s="9" customFormat="1" ht="11.25" x14ac:dyDescent="0.2"/>
  </sheetData>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9"/>
  <sheetViews>
    <sheetView zoomScaleNormal="100" workbookViewId="0">
      <pane ySplit="1" topLeftCell="A257" activePane="bottomLeft" state="frozen"/>
      <selection pane="bottomLeft" activeCell="D281" sqref="D281"/>
    </sheetView>
  </sheetViews>
  <sheetFormatPr defaultRowHeight="15" x14ac:dyDescent="0.25"/>
  <cols>
    <col min="1" max="1" width="31.42578125" style="1" customWidth="1"/>
    <col min="2" max="2" width="16.42578125" style="1" customWidth="1"/>
    <col min="3" max="3" width="7.28515625" style="1" customWidth="1"/>
    <col min="4" max="4" width="68.140625" style="1" customWidth="1"/>
    <col min="5" max="5" width="22.85546875" style="1" customWidth="1"/>
    <col min="6" max="6" width="29.85546875" style="1" customWidth="1"/>
    <col min="7" max="7" width="9.140625" style="1"/>
    <col min="8" max="8" width="31.7109375" style="1" customWidth="1"/>
    <col min="9" max="9" width="35.5703125" style="1" bestFit="1" customWidth="1"/>
    <col min="10" max="11" width="31.7109375" style="1" customWidth="1"/>
    <col min="12" max="12" width="16.85546875" style="1" bestFit="1" customWidth="1"/>
    <col min="13" max="16384" width="9.140625" style="1"/>
  </cols>
  <sheetData>
    <row r="1" spans="1:12" ht="15.75" x14ac:dyDescent="0.3">
      <c r="A1" s="4" t="s">
        <v>188</v>
      </c>
      <c r="B1" s="4" t="s">
        <v>173</v>
      </c>
      <c r="C1" s="4"/>
      <c r="D1" s="40" t="s">
        <v>5260</v>
      </c>
      <c r="E1" s="40" t="s">
        <v>200</v>
      </c>
      <c r="F1" s="40" t="s">
        <v>234</v>
      </c>
      <c r="H1" s="4" t="s">
        <v>402</v>
      </c>
      <c r="I1" s="4" t="s">
        <v>434</v>
      </c>
      <c r="J1" s="4"/>
      <c r="K1" s="4" t="s">
        <v>410</v>
      </c>
    </row>
    <row r="2" spans="1:12" x14ac:dyDescent="0.25">
      <c r="A2" s="1" t="s">
        <v>5005</v>
      </c>
      <c r="B2" s="1" t="s">
        <v>5006</v>
      </c>
      <c r="D2" s="21" t="s">
        <v>720</v>
      </c>
      <c r="E2" s="21" t="s">
        <v>721</v>
      </c>
      <c r="F2" s="21" t="s">
        <v>179</v>
      </c>
      <c r="H2" s="1" t="s">
        <v>409</v>
      </c>
      <c r="I2" s="1" t="s">
        <v>411</v>
      </c>
      <c r="J2" s="1" t="s">
        <v>408</v>
      </c>
      <c r="K2" s="1" t="s">
        <v>413</v>
      </c>
      <c r="L2" s="1" t="s">
        <v>405</v>
      </c>
    </row>
    <row r="3" spans="1:12" x14ac:dyDescent="0.25">
      <c r="A3" s="1" t="s">
        <v>4445</v>
      </c>
      <c r="B3" s="1" t="s">
        <v>4446</v>
      </c>
      <c r="D3" s="21" t="s">
        <v>481</v>
      </c>
      <c r="E3" s="21" t="s">
        <v>482</v>
      </c>
      <c r="F3" s="21" t="s">
        <v>179</v>
      </c>
      <c r="H3" s="1" t="s">
        <v>407</v>
      </c>
      <c r="I3" s="1" t="s">
        <v>425</v>
      </c>
      <c r="J3" s="1" t="s">
        <v>412</v>
      </c>
      <c r="K3" s="1" t="s">
        <v>414</v>
      </c>
      <c r="L3" s="1" t="s">
        <v>406</v>
      </c>
    </row>
    <row r="4" spans="1:12" x14ac:dyDescent="0.25">
      <c r="A4" s="1" t="s">
        <v>177</v>
      </c>
      <c r="B4" s="1" t="s">
        <v>4465</v>
      </c>
      <c r="D4" s="21" t="s">
        <v>428</v>
      </c>
      <c r="E4" s="21" t="s">
        <v>429</v>
      </c>
      <c r="F4" s="21"/>
      <c r="H4" s="1" t="s">
        <v>405</v>
      </c>
      <c r="I4" s="1" t="s">
        <v>419</v>
      </c>
      <c r="J4" s="1" t="s">
        <v>404</v>
      </c>
      <c r="K4" s="1" t="s">
        <v>416</v>
      </c>
      <c r="L4" s="1" t="s">
        <v>417</v>
      </c>
    </row>
    <row r="5" spans="1:12" x14ac:dyDescent="0.25">
      <c r="A5" s="1" t="s">
        <v>176</v>
      </c>
      <c r="B5" s="1" t="s">
        <v>4427</v>
      </c>
      <c r="D5" s="21" t="s">
        <v>483</v>
      </c>
      <c r="E5" s="21" t="s">
        <v>484</v>
      </c>
      <c r="F5" s="21" t="s">
        <v>361</v>
      </c>
      <c r="H5" s="1" t="s">
        <v>422</v>
      </c>
      <c r="I5" s="1" t="s">
        <v>423</v>
      </c>
      <c r="J5" s="1" t="s">
        <v>422</v>
      </c>
      <c r="K5" s="1" t="s">
        <v>418</v>
      </c>
      <c r="L5" s="1" t="s">
        <v>404</v>
      </c>
    </row>
    <row r="6" spans="1:12" x14ac:dyDescent="0.25">
      <c r="A6" s="1" t="s">
        <v>5008</v>
      </c>
      <c r="B6" s="1" t="s">
        <v>5007</v>
      </c>
      <c r="D6" s="21" t="s">
        <v>4327</v>
      </c>
      <c r="E6" s="21" t="s">
        <v>4328</v>
      </c>
      <c r="F6" s="21" t="s">
        <v>187</v>
      </c>
      <c r="H6" s="1" t="s">
        <v>406</v>
      </c>
      <c r="I6" s="1" t="s">
        <v>430</v>
      </c>
      <c r="J6" s="1" t="s">
        <v>431</v>
      </c>
      <c r="K6" s="1" t="s">
        <v>421</v>
      </c>
      <c r="L6" s="1" t="s">
        <v>403</v>
      </c>
    </row>
    <row r="7" spans="1:12" x14ac:dyDescent="0.25">
      <c r="A7" s="1" t="s">
        <v>190</v>
      </c>
      <c r="B7" s="1" t="s">
        <v>195</v>
      </c>
      <c r="D7" s="21" t="s">
        <v>5229</v>
      </c>
      <c r="E7" s="21" t="s">
        <v>5230</v>
      </c>
      <c r="F7" s="21" t="s">
        <v>630</v>
      </c>
      <c r="H7" s="1" t="s">
        <v>404</v>
      </c>
      <c r="I7" s="1" t="s">
        <v>424</v>
      </c>
      <c r="J7" s="1" t="s">
        <v>439</v>
      </c>
      <c r="K7" s="1" t="s">
        <v>426</v>
      </c>
      <c r="L7" s="1" t="s">
        <v>407</v>
      </c>
    </row>
    <row r="8" spans="1:12" x14ac:dyDescent="0.25">
      <c r="A8" s="1" t="s">
        <v>201</v>
      </c>
      <c r="B8" s="1" t="s">
        <v>202</v>
      </c>
      <c r="D8" s="21" t="s">
        <v>4552</v>
      </c>
      <c r="E8" s="21" t="s">
        <v>4553</v>
      </c>
      <c r="F8" s="21" t="s">
        <v>175</v>
      </c>
      <c r="H8" s="1" t="s">
        <v>408</v>
      </c>
      <c r="I8" s="1" t="s">
        <v>480</v>
      </c>
      <c r="J8" s="1" t="s">
        <v>479</v>
      </c>
      <c r="K8" s="1" t="s">
        <v>478</v>
      </c>
      <c r="L8" s="1" t="s">
        <v>479</v>
      </c>
    </row>
    <row r="9" spans="1:12" x14ac:dyDescent="0.25">
      <c r="A9" s="1" t="s">
        <v>5724</v>
      </c>
      <c r="B9" s="1" t="s">
        <v>5723</v>
      </c>
      <c r="D9" s="21" t="s">
        <v>4555</v>
      </c>
      <c r="E9" s="21" t="s">
        <v>4556</v>
      </c>
      <c r="F9" s="21" t="s">
        <v>175</v>
      </c>
      <c r="H9" s="1" t="s">
        <v>403</v>
      </c>
    </row>
    <row r="10" spans="1:12" x14ac:dyDescent="0.25">
      <c r="A10" s="1" t="s">
        <v>203</v>
      </c>
      <c r="B10" s="1" t="s">
        <v>204</v>
      </c>
      <c r="D10" s="21" t="s">
        <v>4994</v>
      </c>
      <c r="E10" s="21" t="s">
        <v>4554</v>
      </c>
      <c r="F10" s="21" t="s">
        <v>174</v>
      </c>
      <c r="H10" s="1" t="s">
        <v>420</v>
      </c>
    </row>
    <row r="11" spans="1:12" x14ac:dyDescent="0.25">
      <c r="A11" s="1" t="s">
        <v>4944</v>
      </c>
      <c r="B11" s="1" t="s">
        <v>4945</v>
      </c>
      <c r="D11" s="21" t="s">
        <v>5621</v>
      </c>
      <c r="E11" s="21" t="s">
        <v>5622</v>
      </c>
      <c r="F11" s="21" t="s">
        <v>180</v>
      </c>
      <c r="H11" s="1" t="s">
        <v>415</v>
      </c>
    </row>
    <row r="12" spans="1:12" x14ac:dyDescent="0.25">
      <c r="A12" s="1" t="s">
        <v>223</v>
      </c>
      <c r="B12" s="1" t="s">
        <v>224</v>
      </c>
      <c r="D12" s="21" t="s">
        <v>5633</v>
      </c>
      <c r="E12" s="21" t="s">
        <v>5634</v>
      </c>
      <c r="F12" s="21" t="s">
        <v>5627</v>
      </c>
      <c r="H12" s="1" t="s">
        <v>21</v>
      </c>
      <c r="I12" s="1" t="s">
        <v>435</v>
      </c>
    </row>
    <row r="13" spans="1:12" x14ac:dyDescent="0.25">
      <c r="A13" s="1" t="s">
        <v>5635</v>
      </c>
      <c r="B13" s="1" t="s">
        <v>5636</v>
      </c>
      <c r="D13" s="21" t="s">
        <v>353</v>
      </c>
      <c r="E13" s="21" t="s">
        <v>359</v>
      </c>
      <c r="F13" s="21" t="s">
        <v>4967</v>
      </c>
      <c r="H13" s="1" t="s">
        <v>20</v>
      </c>
      <c r="I13" s="1" t="s">
        <v>44</v>
      </c>
    </row>
    <row r="14" spans="1:12" x14ac:dyDescent="0.25">
      <c r="A14" s="1" t="s">
        <v>208</v>
      </c>
      <c r="B14" s="1" t="s">
        <v>2537</v>
      </c>
      <c r="D14" s="21" t="s">
        <v>4991</v>
      </c>
      <c r="E14" s="21" t="s">
        <v>4992</v>
      </c>
      <c r="F14" s="21" t="s">
        <v>361</v>
      </c>
      <c r="H14" s="1" t="s">
        <v>169</v>
      </c>
      <c r="I14" s="1" t="s">
        <v>37</v>
      </c>
    </row>
    <row r="15" spans="1:12" x14ac:dyDescent="0.25">
      <c r="A15" s="1" t="s">
        <v>5638</v>
      </c>
      <c r="B15" s="1" t="s">
        <v>5637</v>
      </c>
      <c r="D15" s="21" t="s">
        <v>4957</v>
      </c>
      <c r="E15" s="21" t="s">
        <v>4958</v>
      </c>
      <c r="F15" s="21" t="s">
        <v>361</v>
      </c>
    </row>
    <row r="16" spans="1:12" x14ac:dyDescent="0.25">
      <c r="A16" s="1" t="s">
        <v>352</v>
      </c>
      <c r="B16" s="1" t="s">
        <v>4593</v>
      </c>
      <c r="D16" s="21" t="s">
        <v>4636</v>
      </c>
      <c r="E16" s="21" t="s">
        <v>4637</v>
      </c>
      <c r="F16" s="21" t="s">
        <v>4886</v>
      </c>
    </row>
    <row r="17" spans="1:6" x14ac:dyDescent="0.25">
      <c r="A17" s="1" t="s">
        <v>5013</v>
      </c>
      <c r="B17" s="1" t="s">
        <v>5014</v>
      </c>
      <c r="D17" s="21" t="s">
        <v>290</v>
      </c>
      <c r="E17" s="21" t="s">
        <v>291</v>
      </c>
      <c r="F17" s="21" t="s">
        <v>4886</v>
      </c>
    </row>
    <row r="18" spans="1:6" x14ac:dyDescent="0.25">
      <c r="A18" s="1" t="s">
        <v>225</v>
      </c>
      <c r="B18" s="1" t="s">
        <v>2538</v>
      </c>
      <c r="D18" s="21" t="s">
        <v>4442</v>
      </c>
      <c r="E18" s="21" t="s">
        <v>4933</v>
      </c>
      <c r="F18" s="21"/>
    </row>
    <row r="19" spans="1:6" x14ac:dyDescent="0.25">
      <c r="A19" s="1" t="s">
        <v>296</v>
      </c>
      <c r="B19" s="1" t="s">
        <v>297</v>
      </c>
      <c r="D19" s="21" t="s">
        <v>4949</v>
      </c>
      <c r="E19" s="21" t="s">
        <v>4950</v>
      </c>
      <c r="F19" s="21" t="s">
        <v>4964</v>
      </c>
    </row>
    <row r="20" spans="1:6" s="28" customFormat="1" ht="15" customHeight="1" x14ac:dyDescent="0.25">
      <c r="A20" s="1" t="s">
        <v>231</v>
      </c>
      <c r="B20" s="1" t="s">
        <v>984</v>
      </c>
      <c r="D20" s="21" t="s">
        <v>4462</v>
      </c>
      <c r="E20" s="21" t="s">
        <v>4463</v>
      </c>
      <c r="F20" s="21"/>
    </row>
    <row r="21" spans="1:6" ht="15" customHeight="1" x14ac:dyDescent="0.25">
      <c r="A21" s="1" t="s">
        <v>178</v>
      </c>
      <c r="B21" s="1" t="s">
        <v>2536</v>
      </c>
      <c r="D21" s="21" t="s">
        <v>331</v>
      </c>
      <c r="E21" s="21" t="s">
        <v>332</v>
      </c>
      <c r="F21" s="21" t="s">
        <v>176</v>
      </c>
    </row>
    <row r="22" spans="1:6" ht="15" customHeight="1" x14ac:dyDescent="0.25">
      <c r="A22" s="1" t="s">
        <v>4989</v>
      </c>
      <c r="B22" s="1" t="s">
        <v>4990</v>
      </c>
      <c r="D22" s="21" t="s">
        <v>4699</v>
      </c>
      <c r="E22" s="21" t="s">
        <v>4698</v>
      </c>
      <c r="F22" s="21" t="s">
        <v>4573</v>
      </c>
    </row>
    <row r="23" spans="1:6" x14ac:dyDescent="0.25">
      <c r="A23" s="28" t="s">
        <v>198</v>
      </c>
      <c r="B23" s="28" t="s">
        <v>4322</v>
      </c>
      <c r="D23" s="21" t="s">
        <v>329</v>
      </c>
      <c r="E23" s="21" t="s">
        <v>330</v>
      </c>
      <c r="F23" s="21" t="s">
        <v>176</v>
      </c>
    </row>
    <row r="24" spans="1:6" x14ac:dyDescent="0.25">
      <c r="A24" s="1" t="s">
        <v>185</v>
      </c>
      <c r="B24" s="1" t="s">
        <v>4321</v>
      </c>
      <c r="D24" s="21" t="s">
        <v>4460</v>
      </c>
      <c r="E24" s="21" t="s">
        <v>4461</v>
      </c>
      <c r="F24" s="21"/>
    </row>
    <row r="25" spans="1:6" x14ac:dyDescent="0.25">
      <c r="A25" s="1" t="s">
        <v>184</v>
      </c>
      <c r="B25" s="1" t="s">
        <v>186</v>
      </c>
      <c r="D25" s="21" t="s">
        <v>5227</v>
      </c>
      <c r="E25" s="21" t="s">
        <v>5228</v>
      </c>
      <c r="F25" s="21"/>
    </row>
    <row r="26" spans="1:6" x14ac:dyDescent="0.25">
      <c r="A26" s="1" t="s">
        <v>5995</v>
      </c>
      <c r="B26" s="1" t="s">
        <v>5996</v>
      </c>
      <c r="D26" s="21" t="s">
        <v>4979</v>
      </c>
      <c r="E26" s="21" t="s">
        <v>4980</v>
      </c>
      <c r="F26" s="21" t="s">
        <v>175</v>
      </c>
    </row>
    <row r="27" spans="1:6" x14ac:dyDescent="0.25">
      <c r="A27" s="1" t="s">
        <v>192</v>
      </c>
      <c r="B27" s="1" t="s">
        <v>196</v>
      </c>
      <c r="D27" s="21" t="s">
        <v>5831</v>
      </c>
      <c r="E27" s="21" t="s">
        <v>5832</v>
      </c>
      <c r="F27" s="21" t="s">
        <v>4886</v>
      </c>
    </row>
    <row r="28" spans="1:6" x14ac:dyDescent="0.25">
      <c r="A28" s="1" t="s">
        <v>5379</v>
      </c>
      <c r="B28" s="1" t="s">
        <v>4946</v>
      </c>
      <c r="D28" s="21" t="s">
        <v>5906</v>
      </c>
      <c r="E28" s="21" t="s">
        <v>5907</v>
      </c>
      <c r="F28" s="21" t="s">
        <v>4886</v>
      </c>
    </row>
    <row r="29" spans="1:6" x14ac:dyDescent="0.25">
      <c r="A29" s="1" t="s">
        <v>189</v>
      </c>
      <c r="B29" s="1" t="s">
        <v>4548</v>
      </c>
      <c r="D29" s="21" t="s">
        <v>4437</v>
      </c>
      <c r="E29" s="21" t="s">
        <v>4439</v>
      </c>
      <c r="F29" s="21" t="s">
        <v>4333</v>
      </c>
    </row>
    <row r="30" spans="1:6" x14ac:dyDescent="0.25">
      <c r="A30" s="1" t="s">
        <v>4547</v>
      </c>
      <c r="B30" s="1" t="s">
        <v>5799</v>
      </c>
      <c r="D30" s="21" t="s">
        <v>4696</v>
      </c>
      <c r="E30" s="21" t="s">
        <v>4697</v>
      </c>
      <c r="F30" s="21" t="s">
        <v>182</v>
      </c>
    </row>
    <row r="31" spans="1:6" x14ac:dyDescent="0.25">
      <c r="A31" s="1" t="s">
        <v>4983</v>
      </c>
      <c r="B31" s="1" t="s">
        <v>2724</v>
      </c>
      <c r="D31" s="21" t="s">
        <v>986</v>
      </c>
      <c r="E31" s="21" t="s">
        <v>987</v>
      </c>
      <c r="F31" s="21" t="s">
        <v>231</v>
      </c>
    </row>
    <row r="32" spans="1:6" x14ac:dyDescent="0.25">
      <c r="A32" s="1" t="s">
        <v>2601</v>
      </c>
      <c r="B32" s="1" t="s">
        <v>4435</v>
      </c>
      <c r="D32" s="21" t="s">
        <v>228</v>
      </c>
      <c r="E32" s="21" t="s">
        <v>229</v>
      </c>
      <c r="F32" s="21" t="s">
        <v>231</v>
      </c>
    </row>
    <row r="33" spans="1:6" x14ac:dyDescent="0.25">
      <c r="A33" s="1" t="s">
        <v>5639</v>
      </c>
      <c r="B33" s="1" t="s">
        <v>5640</v>
      </c>
      <c r="D33" s="21" t="s">
        <v>5232</v>
      </c>
      <c r="E33" s="21" t="s">
        <v>5231</v>
      </c>
      <c r="F33" s="21"/>
    </row>
    <row r="34" spans="1:6" x14ac:dyDescent="0.25">
      <c r="A34" s="1" t="s">
        <v>5432</v>
      </c>
      <c r="B34" s="1" t="s">
        <v>5433</v>
      </c>
      <c r="D34" s="21" t="s">
        <v>292</v>
      </c>
      <c r="E34" s="21" t="s">
        <v>293</v>
      </c>
      <c r="F34" s="21" t="s">
        <v>272</v>
      </c>
    </row>
    <row r="35" spans="1:6" x14ac:dyDescent="0.25">
      <c r="A35" s="1" t="s">
        <v>4964</v>
      </c>
      <c r="B35" s="1" t="s">
        <v>4965</v>
      </c>
      <c r="D35" s="21" t="s">
        <v>320</v>
      </c>
      <c r="E35" s="21" t="s">
        <v>321</v>
      </c>
      <c r="F35" s="21" t="s">
        <v>176</v>
      </c>
    </row>
    <row r="36" spans="1:6" x14ac:dyDescent="0.25">
      <c r="A36" s="1" t="s">
        <v>221</v>
      </c>
      <c r="B36" s="1" t="s">
        <v>4323</v>
      </c>
      <c r="D36" s="21" t="s">
        <v>5883</v>
      </c>
      <c r="E36" s="21" t="s">
        <v>5884</v>
      </c>
      <c r="F36" s="21" t="s">
        <v>5432</v>
      </c>
    </row>
    <row r="37" spans="1:6" x14ac:dyDescent="0.25">
      <c r="A37" s="1" t="s">
        <v>220</v>
      </c>
      <c r="B37" s="1" t="s">
        <v>4448</v>
      </c>
      <c r="D37" s="21" t="s">
        <v>4706</v>
      </c>
      <c r="E37" s="21" t="s">
        <v>4707</v>
      </c>
      <c r="F37" s="21" t="s">
        <v>180</v>
      </c>
    </row>
    <row r="38" spans="1:6" x14ac:dyDescent="0.25">
      <c r="A38" s="1" t="s">
        <v>179</v>
      </c>
      <c r="B38" s="1" t="s">
        <v>493</v>
      </c>
      <c r="D38" s="21" t="s">
        <v>300</v>
      </c>
      <c r="E38" s="21" t="s">
        <v>301</v>
      </c>
      <c r="F38" s="21" t="s">
        <v>175</v>
      </c>
    </row>
    <row r="39" spans="1:6" x14ac:dyDescent="0.25">
      <c r="A39" s="1" t="s">
        <v>4638</v>
      </c>
      <c r="B39" s="1" t="s">
        <v>4641</v>
      </c>
      <c r="D39" s="21" t="s">
        <v>4632</v>
      </c>
      <c r="E39" s="21" t="s">
        <v>4633</v>
      </c>
      <c r="F39" s="21" t="s">
        <v>203</v>
      </c>
    </row>
    <row r="40" spans="1:6" x14ac:dyDescent="0.25">
      <c r="A40" s="1" t="s">
        <v>4886</v>
      </c>
      <c r="B40" s="1" t="s">
        <v>399</v>
      </c>
      <c r="D40" s="21" t="s">
        <v>5720</v>
      </c>
      <c r="E40" s="21" t="s">
        <v>5721</v>
      </c>
      <c r="F40" s="21" t="s">
        <v>203</v>
      </c>
    </row>
    <row r="41" spans="1:6" x14ac:dyDescent="0.25">
      <c r="A41" s="1" t="s">
        <v>182</v>
      </c>
      <c r="B41" s="1" t="s">
        <v>4457</v>
      </c>
      <c r="D41" s="21" t="s">
        <v>201</v>
      </c>
      <c r="E41" s="21" t="s">
        <v>202</v>
      </c>
      <c r="F41" s="21" t="s">
        <v>175</v>
      </c>
    </row>
    <row r="42" spans="1:6" x14ac:dyDescent="0.25">
      <c r="A42" s="1" t="s">
        <v>4971</v>
      </c>
      <c r="B42" s="1" t="s">
        <v>4972</v>
      </c>
      <c r="D42" s="21" t="s">
        <v>5718</v>
      </c>
      <c r="E42" s="21" t="s">
        <v>5719</v>
      </c>
      <c r="F42" s="21" t="s">
        <v>203</v>
      </c>
    </row>
    <row r="43" spans="1:6" x14ac:dyDescent="0.25">
      <c r="A43" s="1" t="s">
        <v>5627</v>
      </c>
      <c r="B43" s="1" t="s">
        <v>5628</v>
      </c>
      <c r="D43" s="21" t="s">
        <v>5722</v>
      </c>
      <c r="E43" s="21" t="s">
        <v>5723</v>
      </c>
      <c r="F43" s="21"/>
    </row>
    <row r="44" spans="1:6" x14ac:dyDescent="0.25">
      <c r="A44" s="1" t="s">
        <v>272</v>
      </c>
      <c r="B44" s="1" t="s">
        <v>488</v>
      </c>
      <c r="D44" s="21" t="s">
        <v>216</v>
      </c>
      <c r="E44" s="21" t="s">
        <v>222</v>
      </c>
      <c r="F44" s="21" t="s">
        <v>203</v>
      </c>
    </row>
    <row r="45" spans="1:6" x14ac:dyDescent="0.25">
      <c r="A45" s="1" t="s">
        <v>183</v>
      </c>
      <c r="B45" s="1" t="s">
        <v>4947</v>
      </c>
      <c r="D45" s="21" t="s">
        <v>223</v>
      </c>
      <c r="E45" s="21" t="s">
        <v>224</v>
      </c>
      <c r="F45" s="21" t="s">
        <v>175</v>
      </c>
    </row>
    <row r="46" spans="1:6" x14ac:dyDescent="0.25">
      <c r="A46" s="1" t="s">
        <v>630</v>
      </c>
      <c r="B46" s="1" t="s">
        <v>631</v>
      </c>
      <c r="D46" s="21" t="s">
        <v>4821</v>
      </c>
      <c r="E46" s="21" t="s">
        <v>4787</v>
      </c>
      <c r="F46" s="21" t="s">
        <v>203</v>
      </c>
    </row>
    <row r="47" spans="1:6" x14ac:dyDescent="0.25">
      <c r="A47" s="1" t="s">
        <v>391</v>
      </c>
      <c r="B47" s="1" t="s">
        <v>392</v>
      </c>
      <c r="D47" s="21" t="s">
        <v>335</v>
      </c>
      <c r="E47" s="21" t="s">
        <v>336</v>
      </c>
      <c r="F47" s="21" t="s">
        <v>391</v>
      </c>
    </row>
    <row r="48" spans="1:6" x14ac:dyDescent="0.25">
      <c r="A48" s="1" t="s">
        <v>5708</v>
      </c>
      <c r="B48" s="1" t="s">
        <v>5707</v>
      </c>
      <c r="D48" s="21" t="s">
        <v>397</v>
      </c>
      <c r="E48" s="21" t="s">
        <v>398</v>
      </c>
      <c r="F48" s="21" t="s">
        <v>391</v>
      </c>
    </row>
    <row r="49" spans="1:6" x14ac:dyDescent="0.25">
      <c r="A49" s="1" t="s">
        <v>193</v>
      </c>
      <c r="B49" s="1" t="s">
        <v>197</v>
      </c>
      <c r="D49" s="21" t="s">
        <v>5551</v>
      </c>
      <c r="E49" s="21" t="s">
        <v>5552</v>
      </c>
      <c r="F49" s="21" t="s">
        <v>4886</v>
      </c>
    </row>
    <row r="50" spans="1:6" x14ac:dyDescent="0.25">
      <c r="A50" s="1" t="s">
        <v>212</v>
      </c>
      <c r="B50" s="1" t="s">
        <v>213</v>
      </c>
      <c r="D50" s="21" t="s">
        <v>226</v>
      </c>
      <c r="E50" s="21" t="s">
        <v>227</v>
      </c>
      <c r="F50" s="21" t="s">
        <v>192</v>
      </c>
    </row>
    <row r="51" spans="1:6" x14ac:dyDescent="0.25">
      <c r="A51" s="1" t="s">
        <v>235</v>
      </c>
      <c r="B51" s="1" t="s">
        <v>236</v>
      </c>
      <c r="D51" s="21" t="s">
        <v>273</v>
      </c>
      <c r="E51" s="21" t="s">
        <v>274</v>
      </c>
      <c r="F51" s="21" t="s">
        <v>190</v>
      </c>
    </row>
    <row r="52" spans="1:6" x14ac:dyDescent="0.25">
      <c r="A52" s="1" t="s">
        <v>4922</v>
      </c>
      <c r="B52" s="1" t="s">
        <v>4923</v>
      </c>
      <c r="D52" s="21" t="s">
        <v>302</v>
      </c>
      <c r="E52" s="21" t="s">
        <v>2848</v>
      </c>
      <c r="F52" s="21" t="s">
        <v>205</v>
      </c>
    </row>
    <row r="53" spans="1:6" x14ac:dyDescent="0.25">
      <c r="A53" s="1" t="s">
        <v>5616</v>
      </c>
      <c r="B53" s="1" t="s">
        <v>5615</v>
      </c>
      <c r="D53" s="21" t="s">
        <v>303</v>
      </c>
      <c r="E53" s="21" t="s">
        <v>305</v>
      </c>
      <c r="F53" s="21" t="s">
        <v>391</v>
      </c>
    </row>
    <row r="54" spans="1:6" x14ac:dyDescent="0.25">
      <c r="A54" s="1" t="s">
        <v>191</v>
      </c>
      <c r="B54" s="1" t="s">
        <v>2534</v>
      </c>
      <c r="D54" s="21" t="s">
        <v>264</v>
      </c>
      <c r="E54" s="21" t="s">
        <v>265</v>
      </c>
      <c r="F54" s="21" t="s">
        <v>198</v>
      </c>
    </row>
    <row r="55" spans="1:6" x14ac:dyDescent="0.25">
      <c r="A55" s="1" t="s">
        <v>2717</v>
      </c>
      <c r="B55" s="1" t="s">
        <v>2718</v>
      </c>
      <c r="D55" s="21" t="s">
        <v>5004</v>
      </c>
      <c r="E55" s="21"/>
      <c r="F55" s="21"/>
    </row>
    <row r="56" spans="1:6" x14ac:dyDescent="0.25">
      <c r="A56" s="1" t="s">
        <v>4967</v>
      </c>
      <c r="B56" s="1" t="s">
        <v>4968</v>
      </c>
      <c r="D56" s="21" t="s">
        <v>5526</v>
      </c>
      <c r="E56" s="21" t="s">
        <v>5511</v>
      </c>
      <c r="F56" s="21" t="s">
        <v>208</v>
      </c>
    </row>
    <row r="57" spans="1:6" x14ac:dyDescent="0.25">
      <c r="A57" s="1" t="s">
        <v>4428</v>
      </c>
      <c r="B57" s="1" t="s">
        <v>4429</v>
      </c>
      <c r="D57" s="21" t="s">
        <v>4591</v>
      </c>
      <c r="E57" s="21" t="s">
        <v>4592</v>
      </c>
      <c r="F57" s="21" t="s">
        <v>235</v>
      </c>
    </row>
    <row r="58" spans="1:6" s="21" customFormat="1" ht="15" customHeight="1" x14ac:dyDescent="0.25">
      <c r="A58" s="1" t="s">
        <v>361</v>
      </c>
      <c r="B58" s="1" t="s">
        <v>4430</v>
      </c>
      <c r="D58" s="21" t="s">
        <v>5815</v>
      </c>
      <c r="E58" s="21" t="s">
        <v>5816</v>
      </c>
      <c r="F58" s="21" t="s">
        <v>208</v>
      </c>
    </row>
    <row r="59" spans="1:6" s="21" customFormat="1" ht="15" customHeight="1" x14ac:dyDescent="0.25">
      <c r="A59" s="1" t="s">
        <v>4315</v>
      </c>
      <c r="B59" s="1" t="s">
        <v>4316</v>
      </c>
      <c r="D59" s="21" t="s">
        <v>304</v>
      </c>
      <c r="E59" s="21" t="s">
        <v>306</v>
      </c>
      <c r="F59" s="21" t="s">
        <v>391</v>
      </c>
    </row>
    <row r="60" spans="1:6" s="21" customFormat="1" ht="15" customHeight="1" x14ac:dyDescent="0.25">
      <c r="A60" s="1" t="s">
        <v>4975</v>
      </c>
      <c r="B60" s="1" t="s">
        <v>4976</v>
      </c>
      <c r="D60" s="21" t="s">
        <v>5485</v>
      </c>
      <c r="E60" s="21" t="s">
        <v>5509</v>
      </c>
      <c r="F60" s="21" t="s">
        <v>208</v>
      </c>
    </row>
    <row r="61" spans="1:6" s="21" customFormat="1" ht="15" customHeight="1" x14ac:dyDescent="0.25">
      <c r="A61" s="1" t="s">
        <v>4441</v>
      </c>
      <c r="B61" s="1" t="s">
        <v>4440</v>
      </c>
      <c r="D61" s="21" t="s">
        <v>4558</v>
      </c>
      <c r="E61" s="21" t="s">
        <v>4559</v>
      </c>
      <c r="F61" s="21" t="s">
        <v>189</v>
      </c>
    </row>
    <row r="62" spans="1:6" s="21" customFormat="1" ht="15" customHeight="1" x14ac:dyDescent="0.25">
      <c r="A62" s="1" t="s">
        <v>4443</v>
      </c>
      <c r="B62" s="1" t="s">
        <v>4444</v>
      </c>
      <c r="D62" s="21" t="s">
        <v>5466</v>
      </c>
      <c r="E62" s="21" t="s">
        <v>5467</v>
      </c>
      <c r="F62" s="21" t="s">
        <v>187</v>
      </c>
    </row>
    <row r="63" spans="1:6" s="21" customFormat="1" ht="15" customHeight="1" x14ac:dyDescent="0.25">
      <c r="A63" s="1" t="s">
        <v>206</v>
      </c>
      <c r="B63" s="1" t="s">
        <v>2539</v>
      </c>
      <c r="D63" s="21" t="s">
        <v>5764</v>
      </c>
      <c r="E63" s="21" t="s">
        <v>5763</v>
      </c>
      <c r="F63" s="21" t="s">
        <v>208</v>
      </c>
    </row>
    <row r="64" spans="1:6" s="21" customFormat="1" ht="15" customHeight="1" x14ac:dyDescent="0.25">
      <c r="A64" s="1" t="s">
        <v>215</v>
      </c>
      <c r="B64" s="1" t="s">
        <v>4449</v>
      </c>
      <c r="D64" s="21" t="s">
        <v>5969</v>
      </c>
      <c r="E64" s="21" t="s">
        <v>5970</v>
      </c>
      <c r="F64" s="21" t="s">
        <v>208</v>
      </c>
    </row>
    <row r="65" spans="1:6" s="21" customFormat="1" ht="15" customHeight="1" x14ac:dyDescent="0.25">
      <c r="A65" s="1" t="s">
        <v>4369</v>
      </c>
      <c r="B65" s="1" t="s">
        <v>4370</v>
      </c>
      <c r="D65" s="21" t="s">
        <v>5486</v>
      </c>
      <c r="E65" s="21" t="s">
        <v>5504</v>
      </c>
      <c r="F65" s="21" t="s">
        <v>208</v>
      </c>
    </row>
    <row r="66" spans="1:6" s="21" customFormat="1" ht="15" customHeight="1" x14ac:dyDescent="0.25">
      <c r="A66" s="21" t="s">
        <v>180</v>
      </c>
      <c r="B66" s="21" t="s">
        <v>181</v>
      </c>
      <c r="D66" s="21" t="s">
        <v>5373</v>
      </c>
      <c r="E66" s="21" t="s">
        <v>5378</v>
      </c>
      <c r="F66" s="21" t="s">
        <v>4547</v>
      </c>
    </row>
    <row r="67" spans="1:6" s="21" customFormat="1" ht="15" customHeight="1" x14ac:dyDescent="0.25">
      <c r="A67" s="21" t="s">
        <v>214</v>
      </c>
      <c r="B67" s="21" t="s">
        <v>4361</v>
      </c>
      <c r="D67" s="21" t="s">
        <v>5487</v>
      </c>
      <c r="E67" s="21" t="s">
        <v>5503</v>
      </c>
      <c r="F67" s="21" t="s">
        <v>208</v>
      </c>
    </row>
    <row r="68" spans="1:6" s="21" customFormat="1" ht="15" customHeight="1" x14ac:dyDescent="0.25">
      <c r="A68" s="21" t="s">
        <v>3174</v>
      </c>
      <c r="B68" s="21" t="s">
        <v>4324</v>
      </c>
      <c r="D68" s="21" t="s">
        <v>370</v>
      </c>
      <c r="E68" s="21" t="s">
        <v>371</v>
      </c>
      <c r="F68" s="21" t="s">
        <v>391</v>
      </c>
    </row>
    <row r="69" spans="1:6" s="21" customFormat="1" ht="15" customHeight="1" x14ac:dyDescent="0.25">
      <c r="A69" s="21" t="s">
        <v>2541</v>
      </c>
      <c r="B69" s="21" t="s">
        <v>2540</v>
      </c>
      <c r="D69" s="21" t="s">
        <v>287</v>
      </c>
      <c r="E69" s="21" t="s">
        <v>288</v>
      </c>
      <c r="F69" s="21" t="s">
        <v>272</v>
      </c>
    </row>
    <row r="70" spans="1:6" s="21" customFormat="1" ht="15" customHeight="1" x14ac:dyDescent="0.25">
      <c r="A70" s="21" t="s">
        <v>205</v>
      </c>
      <c r="B70" s="21" t="s">
        <v>4693</v>
      </c>
      <c r="D70" s="21" t="s">
        <v>5557</v>
      </c>
      <c r="E70" s="21" t="s">
        <v>5558</v>
      </c>
      <c r="F70" s="21" t="s">
        <v>4886</v>
      </c>
    </row>
    <row r="71" spans="1:6" s="21" customFormat="1" ht="15" customHeight="1" x14ac:dyDescent="0.25">
      <c r="A71" s="21" t="s">
        <v>174</v>
      </c>
      <c r="B71" s="21" t="s">
        <v>4640</v>
      </c>
      <c r="D71" s="21" t="s">
        <v>209</v>
      </c>
      <c r="E71" s="21" t="s">
        <v>4931</v>
      </c>
      <c r="F71" s="21" t="s">
        <v>208</v>
      </c>
    </row>
    <row r="72" spans="1:6" s="21" customFormat="1" ht="15" customHeight="1" x14ac:dyDescent="0.25">
      <c r="A72" s="21" t="s">
        <v>4573</v>
      </c>
      <c r="B72" s="21" t="s">
        <v>4574</v>
      </c>
      <c r="D72" s="21" t="s">
        <v>5202</v>
      </c>
      <c r="E72" s="21" t="s">
        <v>5203</v>
      </c>
      <c r="F72" s="21" t="s">
        <v>214</v>
      </c>
    </row>
    <row r="73" spans="1:6" s="21" customFormat="1" ht="15" customHeight="1" x14ac:dyDescent="0.25">
      <c r="A73" s="21" t="s">
        <v>218</v>
      </c>
      <c r="B73" s="21" t="s">
        <v>5603</v>
      </c>
      <c r="D73" s="21" t="s">
        <v>5488</v>
      </c>
      <c r="E73" s="21" t="s">
        <v>5505</v>
      </c>
      <c r="F73" s="21" t="s">
        <v>4886</v>
      </c>
    </row>
    <row r="74" spans="1:6" s="21" customFormat="1" ht="15" customHeight="1" x14ac:dyDescent="0.25">
      <c r="A74" s="21" t="s">
        <v>175</v>
      </c>
      <c r="B74" s="21" t="s">
        <v>4551</v>
      </c>
      <c r="D74" s="21" t="s">
        <v>5915</v>
      </c>
      <c r="E74" s="21" t="s">
        <v>5916</v>
      </c>
      <c r="F74" s="21" t="s">
        <v>4886</v>
      </c>
    </row>
    <row r="75" spans="1:6" s="21" customFormat="1" ht="15" customHeight="1" x14ac:dyDescent="0.25">
      <c r="A75" s="21" t="s">
        <v>275</v>
      </c>
      <c r="B75" s="21" t="s">
        <v>276</v>
      </c>
      <c r="D75" s="21" t="s">
        <v>233</v>
      </c>
      <c r="E75" s="21" t="s">
        <v>4932</v>
      </c>
      <c r="F75" s="21" t="s">
        <v>221</v>
      </c>
    </row>
    <row r="76" spans="1:6" s="21" customFormat="1" ht="15" customHeight="1" x14ac:dyDescent="0.25">
      <c r="A76" s="21" t="s">
        <v>187</v>
      </c>
      <c r="B76" s="21" t="s">
        <v>4317</v>
      </c>
      <c r="D76" s="21" t="s">
        <v>5239</v>
      </c>
      <c r="E76" s="21" t="s">
        <v>5240</v>
      </c>
      <c r="F76" s="21" t="s">
        <v>176</v>
      </c>
    </row>
    <row r="77" spans="1:6" s="21" customFormat="1" ht="15" customHeight="1" x14ac:dyDescent="0.25">
      <c r="A77" s="21" t="s">
        <v>298</v>
      </c>
      <c r="B77" s="21" t="s">
        <v>299</v>
      </c>
      <c r="D77" s="21" t="s">
        <v>5489</v>
      </c>
      <c r="E77" s="21" t="s">
        <v>5510</v>
      </c>
      <c r="F77" s="21" t="s">
        <v>208</v>
      </c>
    </row>
    <row r="78" spans="1:6" s="21" customFormat="1" ht="15" customHeight="1" x14ac:dyDescent="0.25">
      <c r="A78" s="21" t="s">
        <v>268</v>
      </c>
      <c r="B78" s="21" t="s">
        <v>278</v>
      </c>
      <c r="D78" s="21" t="s">
        <v>4798</v>
      </c>
      <c r="E78" s="21" t="s">
        <v>4799</v>
      </c>
      <c r="F78" s="21" t="s">
        <v>4573</v>
      </c>
    </row>
    <row r="79" spans="1:6" s="21" customFormat="1" ht="15" customHeight="1" x14ac:dyDescent="0.25">
      <c r="A79" s="21" t="s">
        <v>5727</v>
      </c>
      <c r="B79" s="21" t="s">
        <v>5728</v>
      </c>
      <c r="D79" s="21" t="s">
        <v>380</v>
      </c>
      <c r="E79" s="21" t="s">
        <v>381</v>
      </c>
      <c r="F79" s="21" t="s">
        <v>225</v>
      </c>
    </row>
    <row r="80" spans="1:6" s="21" customFormat="1" ht="15" customHeight="1" x14ac:dyDescent="0.25">
      <c r="A80" s="21" t="s">
        <v>199</v>
      </c>
      <c r="B80" s="21" t="s">
        <v>4318</v>
      </c>
      <c r="D80" s="21" t="s">
        <v>5490</v>
      </c>
      <c r="E80" s="21" t="s">
        <v>5513</v>
      </c>
      <c r="F80" s="21" t="s">
        <v>208</v>
      </c>
    </row>
    <row r="81" spans="1:6" s="21" customFormat="1" ht="15" customHeight="1" x14ac:dyDescent="0.25">
      <c r="D81" s="21" t="s">
        <v>352</v>
      </c>
      <c r="E81" s="21" t="s">
        <v>4540</v>
      </c>
      <c r="F81" s="21" t="s">
        <v>174</v>
      </c>
    </row>
    <row r="82" spans="1:6" s="21" customFormat="1" ht="15" customHeight="1" x14ac:dyDescent="0.25">
      <c r="A82" s="21" t="s">
        <v>461</v>
      </c>
      <c r="B82" s="21" t="s">
        <v>462</v>
      </c>
      <c r="D82" s="21" t="s">
        <v>375</v>
      </c>
      <c r="E82" s="21" t="s">
        <v>376</v>
      </c>
      <c r="F82" s="21" t="s">
        <v>179</v>
      </c>
    </row>
    <row r="83" spans="1:6" s="21" customFormat="1" ht="15" customHeight="1" x14ac:dyDescent="0.25">
      <c r="D83" s="21" t="s">
        <v>4712</v>
      </c>
      <c r="E83" s="21" t="s">
        <v>4713</v>
      </c>
      <c r="F83" s="21" t="s">
        <v>205</v>
      </c>
    </row>
    <row r="84" spans="1:6" s="21" customFormat="1" ht="15" customHeight="1" x14ac:dyDescent="0.25">
      <c r="D84" s="21" t="s">
        <v>620</v>
      </c>
      <c r="E84" s="21" t="s">
        <v>621</v>
      </c>
    </row>
    <row r="85" spans="1:6" s="21" customFormat="1" ht="15" customHeight="1" x14ac:dyDescent="0.25">
      <c r="D85" s="21" t="s">
        <v>2727</v>
      </c>
      <c r="E85" s="21" t="s">
        <v>2728</v>
      </c>
    </row>
    <row r="86" spans="1:6" s="21" customFormat="1" ht="15" customHeight="1" x14ac:dyDescent="0.25">
      <c r="D86" s="21" t="s">
        <v>5212</v>
      </c>
      <c r="E86" s="21" t="s">
        <v>5213</v>
      </c>
      <c r="F86" s="21" t="s">
        <v>4315</v>
      </c>
    </row>
    <row r="87" spans="1:6" s="21" customFormat="1" ht="15" customHeight="1" x14ac:dyDescent="0.25">
      <c r="D87" s="21" t="s">
        <v>5709</v>
      </c>
      <c r="E87" s="21" t="s">
        <v>5710</v>
      </c>
      <c r="F87" s="21" t="s">
        <v>4443</v>
      </c>
    </row>
    <row r="88" spans="1:6" s="21" customFormat="1" ht="15" customHeight="1" x14ac:dyDescent="0.25">
      <c r="D88" s="21" t="s">
        <v>317</v>
      </c>
      <c r="E88" s="21" t="s">
        <v>318</v>
      </c>
      <c r="F88" s="21" t="s">
        <v>629</v>
      </c>
    </row>
    <row r="89" spans="1:6" s="21" customFormat="1" ht="15" customHeight="1" x14ac:dyDescent="0.25">
      <c r="D89" s="21" t="s">
        <v>4549</v>
      </c>
      <c r="E89" s="21" t="s">
        <v>4550</v>
      </c>
      <c r="F89" s="21" t="s">
        <v>179</v>
      </c>
    </row>
    <row r="90" spans="1:6" s="21" customFormat="1" ht="15" customHeight="1" x14ac:dyDescent="0.25">
      <c r="D90" s="21" t="s">
        <v>4545</v>
      </c>
      <c r="E90" s="21" t="s">
        <v>4560</v>
      </c>
      <c r="F90" s="21" t="s">
        <v>5013</v>
      </c>
    </row>
    <row r="91" spans="1:6" s="21" customFormat="1" ht="15" customHeight="1" x14ac:dyDescent="0.25">
      <c r="D91" s="21" t="s">
        <v>5017</v>
      </c>
      <c r="E91" s="21" t="s">
        <v>5018</v>
      </c>
      <c r="F91" s="21" t="s">
        <v>5013</v>
      </c>
    </row>
    <row r="92" spans="1:6" s="21" customFormat="1" ht="15" customHeight="1" x14ac:dyDescent="0.25">
      <c r="D92" s="21" t="s">
        <v>4571</v>
      </c>
      <c r="E92" s="21" t="s">
        <v>4572</v>
      </c>
      <c r="F92" s="21" t="s">
        <v>5013</v>
      </c>
    </row>
    <row r="93" spans="1:6" s="21" customFormat="1" ht="15" customHeight="1" x14ac:dyDescent="0.25">
      <c r="D93" s="21" t="s">
        <v>4790</v>
      </c>
      <c r="E93" s="21" t="s">
        <v>4791</v>
      </c>
      <c r="F93" s="21" t="s">
        <v>214</v>
      </c>
    </row>
    <row r="94" spans="1:6" s="21" customFormat="1" ht="15" customHeight="1" x14ac:dyDescent="0.25">
      <c r="D94" s="21" t="s">
        <v>5434</v>
      </c>
      <c r="E94" s="21" t="s">
        <v>5435</v>
      </c>
      <c r="F94" s="21" t="s">
        <v>5432</v>
      </c>
    </row>
    <row r="95" spans="1:6" s="21" customFormat="1" ht="15" customHeight="1" x14ac:dyDescent="0.25">
      <c r="D95" s="21" t="s">
        <v>4543</v>
      </c>
      <c r="E95" s="21" t="s">
        <v>4544</v>
      </c>
      <c r="F95" s="21" t="s">
        <v>215</v>
      </c>
    </row>
    <row r="96" spans="1:6" s="21" customFormat="1" ht="15" customHeight="1" x14ac:dyDescent="0.25">
      <c r="D96" s="21" t="s">
        <v>4999</v>
      </c>
      <c r="E96" s="21" t="s">
        <v>5000</v>
      </c>
      <c r="F96" s="21" t="s">
        <v>4971</v>
      </c>
    </row>
    <row r="97" spans="4:6" s="21" customFormat="1" ht="15" customHeight="1" x14ac:dyDescent="0.25">
      <c r="D97" s="21" t="s">
        <v>4452</v>
      </c>
      <c r="E97" s="21" t="s">
        <v>4453</v>
      </c>
      <c r="F97" s="21" t="s">
        <v>2717</v>
      </c>
    </row>
    <row r="98" spans="4:6" s="21" customFormat="1" ht="15" customHeight="1" x14ac:dyDescent="0.25">
      <c r="D98" s="21" t="s">
        <v>5491</v>
      </c>
      <c r="E98" s="21" t="s">
        <v>5514</v>
      </c>
      <c r="F98" s="21" t="s">
        <v>208</v>
      </c>
    </row>
    <row r="99" spans="4:6" s="21" customFormat="1" ht="15" customHeight="1" x14ac:dyDescent="0.25">
      <c r="D99" s="21" t="s">
        <v>296</v>
      </c>
      <c r="E99" s="21" t="s">
        <v>297</v>
      </c>
      <c r="F99" s="21" t="s">
        <v>187</v>
      </c>
    </row>
    <row r="100" spans="4:6" s="21" customFormat="1" ht="15" customHeight="1" x14ac:dyDescent="0.25">
      <c r="D100" s="21" t="s">
        <v>5296</v>
      </c>
      <c r="E100" s="21" t="s">
        <v>5297</v>
      </c>
      <c r="F100" s="21" t="s">
        <v>4315</v>
      </c>
    </row>
    <row r="101" spans="4:6" s="21" customFormat="1" ht="15" customHeight="1" x14ac:dyDescent="0.25">
      <c r="D101" s="21" t="s">
        <v>2729</v>
      </c>
      <c r="E101" s="21" t="s">
        <v>2730</v>
      </c>
      <c r="F101" s="21" t="s">
        <v>4315</v>
      </c>
    </row>
    <row r="102" spans="4:6" s="21" customFormat="1" ht="15" customHeight="1" x14ac:dyDescent="0.25">
      <c r="D102" s="21" t="s">
        <v>2725</v>
      </c>
      <c r="E102" s="21" t="s">
        <v>2726</v>
      </c>
      <c r="F102" s="21" t="s">
        <v>4315</v>
      </c>
    </row>
    <row r="103" spans="4:6" s="21" customFormat="1" ht="15" customHeight="1" x14ac:dyDescent="0.25">
      <c r="D103" s="21" t="s">
        <v>5286</v>
      </c>
      <c r="E103" s="21" t="s">
        <v>5287</v>
      </c>
      <c r="F103" s="21" t="s">
        <v>4975</v>
      </c>
    </row>
    <row r="104" spans="4:6" s="21" customFormat="1" ht="15" customHeight="1" x14ac:dyDescent="0.25">
      <c r="D104" s="21" t="s">
        <v>345</v>
      </c>
      <c r="E104" s="21" t="s">
        <v>346</v>
      </c>
      <c r="F104" s="21" t="s">
        <v>4886</v>
      </c>
    </row>
    <row r="105" spans="4:6" s="21" customFormat="1" ht="15" customHeight="1" x14ac:dyDescent="0.25">
      <c r="D105" s="21" t="s">
        <v>5288</v>
      </c>
      <c r="E105" s="21" t="s">
        <v>5289</v>
      </c>
      <c r="F105" s="21" t="s">
        <v>630</v>
      </c>
    </row>
    <row r="106" spans="4:6" s="21" customFormat="1" ht="15" customHeight="1" x14ac:dyDescent="0.25">
      <c r="D106" s="21" t="s">
        <v>4431</v>
      </c>
      <c r="E106" s="21" t="s">
        <v>4432</v>
      </c>
      <c r="F106" s="21" t="s">
        <v>361</v>
      </c>
    </row>
    <row r="107" spans="4:6" s="21" customFormat="1" ht="15" customHeight="1" x14ac:dyDescent="0.25">
      <c r="D107" s="1" t="s">
        <v>5527</v>
      </c>
      <c r="E107" s="1" t="s">
        <v>5537</v>
      </c>
      <c r="F107" s="21" t="s">
        <v>221</v>
      </c>
    </row>
    <row r="108" spans="4:6" s="21" customFormat="1" ht="15" customHeight="1" x14ac:dyDescent="0.25">
      <c r="D108" s="21" t="s">
        <v>232</v>
      </c>
      <c r="E108" s="21" t="s">
        <v>5281</v>
      </c>
      <c r="F108" s="21" t="s">
        <v>184</v>
      </c>
    </row>
    <row r="109" spans="4:6" s="21" customFormat="1" ht="15" customHeight="1" x14ac:dyDescent="0.25">
      <c r="D109" s="21" t="s">
        <v>4892</v>
      </c>
      <c r="E109" s="21" t="s">
        <v>5001</v>
      </c>
      <c r="F109" s="21" t="s">
        <v>5005</v>
      </c>
    </row>
    <row r="110" spans="4:6" s="21" customFormat="1" ht="15" customHeight="1" x14ac:dyDescent="0.25">
      <c r="D110" s="21" t="s">
        <v>655</v>
      </c>
      <c r="E110" s="21" t="s">
        <v>656</v>
      </c>
      <c r="F110" s="21" t="s">
        <v>629</v>
      </c>
    </row>
    <row r="111" spans="4:6" s="21" customFormat="1" ht="15" customHeight="1" x14ac:dyDescent="0.25">
      <c r="D111" s="21" t="s">
        <v>4962</v>
      </c>
      <c r="E111" s="21" t="s">
        <v>4963</v>
      </c>
      <c r="F111" s="21" t="s">
        <v>179</v>
      </c>
    </row>
    <row r="112" spans="4:6" s="21" customFormat="1" ht="15" customHeight="1" x14ac:dyDescent="0.25">
      <c r="D112" s="21" t="s">
        <v>5011</v>
      </c>
      <c r="E112" s="21" t="s">
        <v>5012</v>
      </c>
      <c r="F112" s="21" t="s">
        <v>5013</v>
      </c>
    </row>
    <row r="113" spans="4:6" s="21" customFormat="1" ht="15" customHeight="1" x14ac:dyDescent="0.25">
      <c r="D113" s="21" t="s">
        <v>5992</v>
      </c>
      <c r="E113" s="21" t="s">
        <v>5985</v>
      </c>
      <c r="F113" s="21" t="s">
        <v>5986</v>
      </c>
    </row>
    <row r="114" spans="4:6" s="21" customFormat="1" ht="15" customHeight="1" x14ac:dyDescent="0.25">
      <c r="D114" s="21" t="s">
        <v>5644</v>
      </c>
      <c r="E114" s="21" t="s">
        <v>5645</v>
      </c>
      <c r="F114" s="21" t="s">
        <v>5643</v>
      </c>
    </row>
    <row r="115" spans="4:6" s="21" customFormat="1" ht="15" customHeight="1" x14ac:dyDescent="0.25">
      <c r="D115" s="21" t="s">
        <v>5492</v>
      </c>
      <c r="E115" s="21" t="s">
        <v>5512</v>
      </c>
      <c r="F115" s="21" t="s">
        <v>208</v>
      </c>
    </row>
    <row r="116" spans="4:6" s="21" customFormat="1" ht="15" customHeight="1" x14ac:dyDescent="0.25">
      <c r="D116" s="21" t="s">
        <v>5464</v>
      </c>
      <c r="E116" s="21" t="s">
        <v>5465</v>
      </c>
      <c r="F116" s="21" t="s">
        <v>187</v>
      </c>
    </row>
    <row r="117" spans="4:6" s="21" customFormat="1" ht="15" customHeight="1" x14ac:dyDescent="0.25">
      <c r="D117" s="21" t="s">
        <v>5469</v>
      </c>
      <c r="E117" s="21" t="s">
        <v>5468</v>
      </c>
      <c r="F117" s="21" t="s">
        <v>187</v>
      </c>
    </row>
    <row r="118" spans="4:6" s="21" customFormat="1" ht="15" customHeight="1" x14ac:dyDescent="0.25">
      <c r="D118" s="21" t="s">
        <v>432</v>
      </c>
      <c r="E118" s="21" t="s">
        <v>433</v>
      </c>
      <c r="F118" s="21" t="s">
        <v>268</v>
      </c>
    </row>
    <row r="119" spans="4:6" s="21" customFormat="1" ht="15" customHeight="1" x14ac:dyDescent="0.25">
      <c r="D119" s="21" t="s">
        <v>4973</v>
      </c>
      <c r="E119" s="21" t="s">
        <v>4974</v>
      </c>
    </row>
    <row r="120" spans="4:6" s="21" customFormat="1" ht="15" customHeight="1" x14ac:dyDescent="0.25">
      <c r="D120" s="21" t="s">
        <v>327</v>
      </c>
      <c r="E120" s="21" t="s">
        <v>328</v>
      </c>
    </row>
    <row r="121" spans="4:6" s="21" customFormat="1" ht="15" customHeight="1" x14ac:dyDescent="0.25">
      <c r="D121" s="21" t="s">
        <v>5300</v>
      </c>
      <c r="E121" s="21" t="s">
        <v>5301</v>
      </c>
      <c r="F121" s="21" t="s">
        <v>180</v>
      </c>
    </row>
    <row r="122" spans="4:6" s="21" customFormat="1" ht="15" customHeight="1" x14ac:dyDescent="0.25">
      <c r="D122" s="21" t="s">
        <v>5299</v>
      </c>
      <c r="E122" s="21" t="s">
        <v>5298</v>
      </c>
      <c r="F122" s="21" t="s">
        <v>180</v>
      </c>
    </row>
    <row r="123" spans="4:6" s="21" customFormat="1" ht="15" customHeight="1" x14ac:dyDescent="0.25">
      <c r="D123" s="21" t="s">
        <v>5479</v>
      </c>
      <c r="E123" s="21" t="s">
        <v>5478</v>
      </c>
      <c r="F123" s="21" t="s">
        <v>187</v>
      </c>
    </row>
    <row r="124" spans="4:6" s="21" customFormat="1" ht="15" customHeight="1" x14ac:dyDescent="0.25">
      <c r="D124" s="21" t="s">
        <v>5493</v>
      </c>
      <c r="E124" s="21" t="s">
        <v>5515</v>
      </c>
      <c r="F124" s="21" t="s">
        <v>208</v>
      </c>
    </row>
    <row r="125" spans="4:6" s="21" customFormat="1" ht="15" customHeight="1" x14ac:dyDescent="0.25">
      <c r="D125" s="21" t="s">
        <v>5623</v>
      </c>
      <c r="E125" s="21" t="s">
        <v>5624</v>
      </c>
      <c r="F125" s="21" t="s">
        <v>180</v>
      </c>
    </row>
    <row r="126" spans="4:6" s="21" customFormat="1" ht="15" customHeight="1" x14ac:dyDescent="0.25">
      <c r="D126" s="21" t="s">
        <v>5233</v>
      </c>
      <c r="E126" s="21" t="s">
        <v>5234</v>
      </c>
    </row>
    <row r="127" spans="4:6" s="21" customFormat="1" ht="15" customHeight="1" x14ac:dyDescent="0.25">
      <c r="D127" s="21" t="s">
        <v>5692</v>
      </c>
      <c r="E127" s="21" t="s">
        <v>5693</v>
      </c>
      <c r="F127" s="21" t="s">
        <v>629</v>
      </c>
    </row>
    <row r="128" spans="4:6" s="21" customFormat="1" ht="15" customHeight="1" x14ac:dyDescent="0.25">
      <c r="D128" s="21" t="s">
        <v>5015</v>
      </c>
      <c r="E128" s="21" t="s">
        <v>5016</v>
      </c>
      <c r="F128" s="21" t="s">
        <v>5013</v>
      </c>
    </row>
    <row r="129" spans="4:6" s="21" customFormat="1" ht="15" customHeight="1" x14ac:dyDescent="0.25">
      <c r="D129" s="21" t="s">
        <v>393</v>
      </c>
      <c r="E129" s="21" t="s">
        <v>394</v>
      </c>
      <c r="F129" s="21" t="s">
        <v>391</v>
      </c>
    </row>
    <row r="130" spans="4:6" s="21" customFormat="1" ht="15" customHeight="1" x14ac:dyDescent="0.25">
      <c r="D130" s="21" t="s">
        <v>5371</v>
      </c>
      <c r="E130" s="21" t="s">
        <v>5372</v>
      </c>
      <c r="F130" s="21" t="s">
        <v>4547</v>
      </c>
    </row>
    <row r="131" spans="4:6" s="21" customFormat="1" ht="15" customHeight="1" x14ac:dyDescent="0.25">
      <c r="D131" s="21" t="s">
        <v>185</v>
      </c>
      <c r="E131" s="21" t="s">
        <v>5506</v>
      </c>
      <c r="F131" s="21" t="s">
        <v>208</v>
      </c>
    </row>
    <row r="132" spans="4:6" s="21" customFormat="1" ht="15" customHeight="1" x14ac:dyDescent="0.25">
      <c r="D132" s="1" t="s">
        <v>5528</v>
      </c>
      <c r="E132" s="1" t="s">
        <v>5538</v>
      </c>
      <c r="F132" s="21" t="s">
        <v>221</v>
      </c>
    </row>
    <row r="133" spans="4:6" s="21" customFormat="1" ht="15" customHeight="1" x14ac:dyDescent="0.25">
      <c r="D133" s="21" t="s">
        <v>4541</v>
      </c>
      <c r="E133" s="21" t="s">
        <v>4542</v>
      </c>
      <c r="F133" s="21" t="s">
        <v>352</v>
      </c>
    </row>
    <row r="134" spans="4:6" s="21" customFormat="1" ht="15" customHeight="1" x14ac:dyDescent="0.25">
      <c r="D134" s="21" t="s">
        <v>5960</v>
      </c>
      <c r="E134" s="21" t="s">
        <v>5961</v>
      </c>
      <c r="F134" s="21" t="s">
        <v>215</v>
      </c>
    </row>
    <row r="135" spans="4:6" s="21" customFormat="1" ht="15" customHeight="1" x14ac:dyDescent="0.25">
      <c r="D135" s="21" t="s">
        <v>5002</v>
      </c>
      <c r="E135" s="21" t="s">
        <v>5003</v>
      </c>
      <c r="F135" s="21" t="s">
        <v>215</v>
      </c>
    </row>
    <row r="136" spans="4:6" s="21" customFormat="1" ht="15" customHeight="1" x14ac:dyDescent="0.25">
      <c r="D136" s="21" t="s">
        <v>5999</v>
      </c>
      <c r="E136" s="21" t="s">
        <v>6005</v>
      </c>
      <c r="F136" s="21" t="s">
        <v>235</v>
      </c>
    </row>
    <row r="137" spans="4:6" s="21" customFormat="1" ht="15" customHeight="1" x14ac:dyDescent="0.25">
      <c r="D137" s="21" t="s">
        <v>5998</v>
      </c>
      <c r="E137" s="21" t="s">
        <v>6004</v>
      </c>
      <c r="F137" s="21" t="s">
        <v>235</v>
      </c>
    </row>
    <row r="138" spans="4:6" s="21" customFormat="1" ht="15" customHeight="1" x14ac:dyDescent="0.25">
      <c r="D138" s="21" t="s">
        <v>5813</v>
      </c>
      <c r="E138" s="21" t="s">
        <v>5814</v>
      </c>
      <c r="F138" s="21" t="s">
        <v>208</v>
      </c>
    </row>
    <row r="139" spans="4:6" s="21" customFormat="1" ht="15" customHeight="1" x14ac:dyDescent="0.25">
      <c r="D139" s="21" t="s">
        <v>5742</v>
      </c>
      <c r="E139" s="21" t="s">
        <v>5743</v>
      </c>
      <c r="F139" s="21" t="s">
        <v>4886</v>
      </c>
    </row>
    <row r="140" spans="4:6" s="21" customFormat="1" ht="15" customHeight="1" x14ac:dyDescent="0.25">
      <c r="D140" s="21" t="s">
        <v>4942</v>
      </c>
      <c r="E140" s="21" t="s">
        <v>4943</v>
      </c>
      <c r="F140" s="21" t="s">
        <v>4886</v>
      </c>
    </row>
    <row r="141" spans="4:6" s="21" customFormat="1" ht="15" customHeight="1" x14ac:dyDescent="0.25">
      <c r="D141" s="21" t="s">
        <v>4547</v>
      </c>
      <c r="E141" s="21" t="s">
        <v>4546</v>
      </c>
      <c r="F141" s="21" t="s">
        <v>189</v>
      </c>
    </row>
    <row r="142" spans="4:6" s="21" customFormat="1" ht="15" customHeight="1" x14ac:dyDescent="0.25">
      <c r="D142" s="21" t="s">
        <v>4983</v>
      </c>
      <c r="E142" s="21" t="s">
        <v>4984</v>
      </c>
      <c r="F142" s="21" t="s">
        <v>4967</v>
      </c>
    </row>
    <row r="143" spans="4:6" s="21" customFormat="1" ht="15" customHeight="1" x14ac:dyDescent="0.25">
      <c r="D143" s="21" t="s">
        <v>4319</v>
      </c>
      <c r="E143" s="21" t="s">
        <v>4320</v>
      </c>
      <c r="F143" s="21" t="s">
        <v>179</v>
      </c>
    </row>
    <row r="144" spans="4:6" s="21" customFormat="1" ht="15" customHeight="1" x14ac:dyDescent="0.25">
      <c r="D144" s="21" t="s">
        <v>5952</v>
      </c>
      <c r="E144" s="21" t="s">
        <v>5953</v>
      </c>
      <c r="F144" s="21" t="s">
        <v>191</v>
      </c>
    </row>
    <row r="145" spans="4:6" s="21" customFormat="1" ht="15" customHeight="1" x14ac:dyDescent="0.25">
      <c r="D145" s="21" t="s">
        <v>4969</v>
      </c>
      <c r="E145" s="21" t="s">
        <v>4970</v>
      </c>
      <c r="F145" s="21" t="s">
        <v>183</v>
      </c>
    </row>
    <row r="146" spans="4:6" s="21" customFormat="1" ht="15" customHeight="1" x14ac:dyDescent="0.25">
      <c r="D146" s="21" t="s">
        <v>207</v>
      </c>
      <c r="E146" s="21" t="s">
        <v>4966</v>
      </c>
      <c r="F146" s="21" t="s">
        <v>208</v>
      </c>
    </row>
    <row r="147" spans="4:6" s="21" customFormat="1" ht="15" customHeight="1" x14ac:dyDescent="0.25">
      <c r="D147" s="21" t="s">
        <v>5494</v>
      </c>
      <c r="E147" s="21" t="s">
        <v>5507</v>
      </c>
      <c r="F147" s="21" t="s">
        <v>208</v>
      </c>
    </row>
    <row r="148" spans="4:6" s="21" customFormat="1" ht="15" customHeight="1" x14ac:dyDescent="0.25">
      <c r="D148" s="21" t="s">
        <v>5714</v>
      </c>
      <c r="E148" s="21" t="s">
        <v>5715</v>
      </c>
      <c r="F148" s="21" t="s">
        <v>203</v>
      </c>
    </row>
    <row r="149" spans="4:6" s="21" customFormat="1" ht="15" customHeight="1" x14ac:dyDescent="0.25">
      <c r="D149" s="21" t="s">
        <v>358</v>
      </c>
      <c r="E149" s="21" t="s">
        <v>4434</v>
      </c>
    </row>
    <row r="150" spans="4:6" s="21" customFormat="1" ht="15" customHeight="1" x14ac:dyDescent="0.25">
      <c r="D150" s="21" t="s">
        <v>5009</v>
      </c>
      <c r="E150" s="21" t="s">
        <v>5010</v>
      </c>
      <c r="F150" s="21" t="s">
        <v>361</v>
      </c>
    </row>
    <row r="151" spans="4:6" s="21" customFormat="1" ht="15" customHeight="1" x14ac:dyDescent="0.25">
      <c r="D151" s="21" t="s">
        <v>4786</v>
      </c>
      <c r="E151" s="21" t="s">
        <v>360</v>
      </c>
      <c r="F151" s="21" t="s">
        <v>4315</v>
      </c>
    </row>
    <row r="152" spans="4:6" s="21" customFormat="1" ht="15" customHeight="1" x14ac:dyDescent="0.25">
      <c r="D152" s="21" t="s">
        <v>4784</v>
      </c>
      <c r="E152" s="21" t="s">
        <v>4785</v>
      </c>
      <c r="F152" s="21" t="s">
        <v>268</v>
      </c>
    </row>
    <row r="153" spans="4:6" s="21" customFormat="1" ht="15" customHeight="1" x14ac:dyDescent="0.25">
      <c r="D153" s="21" t="s">
        <v>4447</v>
      </c>
      <c r="E153" s="21" t="s">
        <v>4436</v>
      </c>
      <c r="F153" s="21" t="s">
        <v>361</v>
      </c>
    </row>
    <row r="154" spans="4:6" s="21" customFormat="1" ht="15" customHeight="1" x14ac:dyDescent="0.25">
      <c r="D154" s="21" t="s">
        <v>4438</v>
      </c>
      <c r="E154" s="21" t="s">
        <v>4938</v>
      </c>
      <c r="F154" s="21" t="s">
        <v>361</v>
      </c>
    </row>
    <row r="155" spans="4:6" s="21" customFormat="1" ht="15" customHeight="1" x14ac:dyDescent="0.25">
      <c r="D155" s="21" t="s">
        <v>379</v>
      </c>
      <c r="E155" s="21" t="s">
        <v>384</v>
      </c>
    </row>
    <row r="156" spans="4:6" s="21" customFormat="1" ht="15" customHeight="1" x14ac:dyDescent="0.25">
      <c r="D156" s="21" t="s">
        <v>266</v>
      </c>
      <c r="E156" s="21" t="s">
        <v>267</v>
      </c>
      <c r="F156" s="21" t="s">
        <v>198</v>
      </c>
    </row>
    <row r="157" spans="4:6" s="21" customFormat="1" ht="15" customHeight="1" x14ac:dyDescent="0.25">
      <c r="D157" s="21" t="s">
        <v>622</v>
      </c>
      <c r="E157" s="21" t="s">
        <v>691</v>
      </c>
    </row>
    <row r="158" spans="4:6" s="21" customFormat="1" ht="15" customHeight="1" x14ac:dyDescent="0.25">
      <c r="D158" s="21" t="s">
        <v>6155</v>
      </c>
      <c r="E158" s="21" t="s">
        <v>6156</v>
      </c>
    </row>
    <row r="159" spans="4:6" s="21" customFormat="1" ht="15" customHeight="1" x14ac:dyDescent="0.25">
      <c r="D159" s="21" t="s">
        <v>5641</v>
      </c>
      <c r="E159" s="21" t="s">
        <v>5642</v>
      </c>
      <c r="F159" s="21" t="s">
        <v>5643</v>
      </c>
    </row>
    <row r="160" spans="4:6" s="21" customFormat="1" ht="15" customHeight="1" x14ac:dyDescent="0.25">
      <c r="D160" s="21" t="s">
        <v>5686</v>
      </c>
      <c r="E160" s="21" t="s">
        <v>5687</v>
      </c>
      <c r="F160" s="21" t="s">
        <v>184</v>
      </c>
    </row>
    <row r="161" spans="4:6" s="21" customFormat="1" ht="15" customHeight="1" x14ac:dyDescent="0.25">
      <c r="D161" s="21" t="s">
        <v>638</v>
      </c>
      <c r="E161" s="21" t="s">
        <v>637</v>
      </c>
    </row>
    <row r="162" spans="4:6" s="21" customFormat="1" ht="15" customHeight="1" x14ac:dyDescent="0.25">
      <c r="D162" s="21" t="s">
        <v>639</v>
      </c>
      <c r="E162" s="21" t="s">
        <v>640</v>
      </c>
    </row>
    <row r="163" spans="4:6" s="21" customFormat="1" ht="15" customHeight="1" x14ac:dyDescent="0.25">
      <c r="D163" s="21" t="s">
        <v>4557</v>
      </c>
      <c r="E163" s="21" t="s">
        <v>5261</v>
      </c>
    </row>
    <row r="164" spans="4:6" s="21" customFormat="1" ht="15" customHeight="1" x14ac:dyDescent="0.25">
      <c r="D164" s="21" t="s">
        <v>2722</v>
      </c>
      <c r="E164" s="21" t="s">
        <v>2723</v>
      </c>
      <c r="F164" s="21" t="s">
        <v>4967</v>
      </c>
    </row>
    <row r="165" spans="4:6" s="21" customFormat="1" ht="15" customHeight="1" x14ac:dyDescent="0.25">
      <c r="D165" s="21" t="s">
        <v>5127</v>
      </c>
      <c r="E165" s="21" t="s">
        <v>5130</v>
      </c>
      <c r="F165" s="21" t="s">
        <v>4967</v>
      </c>
    </row>
    <row r="166" spans="4:6" s="21" customFormat="1" ht="15" customHeight="1" x14ac:dyDescent="0.25">
      <c r="D166" s="21" t="s">
        <v>4585</v>
      </c>
      <c r="E166" s="21" t="s">
        <v>4586</v>
      </c>
      <c r="F166" s="21" t="s">
        <v>208</v>
      </c>
    </row>
    <row r="167" spans="4:6" s="21" customFormat="1" ht="15" customHeight="1" x14ac:dyDescent="0.25">
      <c r="D167" s="21" t="s">
        <v>5484</v>
      </c>
      <c r="E167" s="21" t="s">
        <v>5620</v>
      </c>
      <c r="F167" s="21" t="s">
        <v>208</v>
      </c>
    </row>
    <row r="168" spans="4:6" s="21" customFormat="1" ht="15" customHeight="1" x14ac:dyDescent="0.25">
      <c r="D168" s="21" t="s">
        <v>5495</v>
      </c>
      <c r="E168" s="21" t="s">
        <v>5508</v>
      </c>
      <c r="F168" s="21" t="s">
        <v>208</v>
      </c>
    </row>
    <row r="169" spans="4:6" s="21" customFormat="1" ht="15" customHeight="1" x14ac:dyDescent="0.25">
      <c r="D169" s="21" t="s">
        <v>5442</v>
      </c>
      <c r="E169" s="21" t="s">
        <v>5443</v>
      </c>
    </row>
    <row r="170" spans="4:6" s="21" customFormat="1" ht="15" customHeight="1" x14ac:dyDescent="0.25">
      <c r="D170" s="21" t="s">
        <v>269</v>
      </c>
      <c r="E170" s="21" t="s">
        <v>270</v>
      </c>
    </row>
    <row r="171" spans="4:6" s="21" customFormat="1" ht="15" customHeight="1" x14ac:dyDescent="0.25">
      <c r="D171" s="21" t="s">
        <v>4451</v>
      </c>
      <c r="E171" s="21" t="s">
        <v>4450</v>
      </c>
      <c r="F171" s="21" t="s">
        <v>215</v>
      </c>
    </row>
    <row r="172" spans="4:6" s="21" customFormat="1" ht="15" customHeight="1" x14ac:dyDescent="0.25">
      <c r="D172" s="21" t="s">
        <v>5553</v>
      </c>
      <c r="E172" s="21" t="s">
        <v>5554</v>
      </c>
      <c r="F172" s="21" t="s">
        <v>4886</v>
      </c>
    </row>
    <row r="173" spans="4:6" s="21" customFormat="1" ht="15" customHeight="1" x14ac:dyDescent="0.25">
      <c r="D173" s="21" t="s">
        <v>220</v>
      </c>
      <c r="E173" s="21" t="s">
        <v>230</v>
      </c>
      <c r="F173" s="21" t="s">
        <v>215</v>
      </c>
    </row>
    <row r="174" spans="4:6" s="21" customFormat="1" ht="15" customHeight="1" x14ac:dyDescent="0.25">
      <c r="D174" s="21" t="s">
        <v>4638</v>
      </c>
      <c r="E174" s="21" t="s">
        <v>4639</v>
      </c>
      <c r="F174" s="21" t="s">
        <v>174</v>
      </c>
    </row>
    <row r="175" spans="4:6" s="21" customFormat="1" ht="15" customHeight="1" x14ac:dyDescent="0.25">
      <c r="D175" s="21" t="s">
        <v>249</v>
      </c>
      <c r="E175" s="21" t="s">
        <v>250</v>
      </c>
      <c r="F175" s="21" t="s">
        <v>361</v>
      </c>
    </row>
    <row r="176" spans="4:6" s="21" customFormat="1" ht="15" customHeight="1" x14ac:dyDescent="0.25">
      <c r="D176" s="21" t="s">
        <v>5451</v>
      </c>
      <c r="E176" s="21" t="s">
        <v>5452</v>
      </c>
      <c r="F176" s="21" t="s">
        <v>184</v>
      </c>
    </row>
    <row r="177" spans="4:6" s="21" customFormat="1" ht="15" customHeight="1" x14ac:dyDescent="0.25">
      <c r="D177" s="21" t="s">
        <v>5265</v>
      </c>
      <c r="E177" s="21" t="s">
        <v>5266</v>
      </c>
      <c r="F177" s="21" t="s">
        <v>179</v>
      </c>
    </row>
    <row r="178" spans="4:6" s="21" customFormat="1" ht="15" customHeight="1" x14ac:dyDescent="0.25">
      <c r="D178" s="21" t="s">
        <v>5524</v>
      </c>
      <c r="E178" s="21" t="s">
        <v>5525</v>
      </c>
      <c r="F178" s="21" t="s">
        <v>179</v>
      </c>
    </row>
    <row r="179" spans="4:6" s="21" customFormat="1" ht="15" customHeight="1" x14ac:dyDescent="0.25">
      <c r="D179" s="21" t="s">
        <v>5631</v>
      </c>
      <c r="E179" s="21" t="s">
        <v>5632</v>
      </c>
      <c r="F179" s="21" t="s">
        <v>180</v>
      </c>
    </row>
    <row r="180" spans="4:6" s="21" customFormat="1" ht="15" customHeight="1" x14ac:dyDescent="0.25">
      <c r="D180" s="21" t="s">
        <v>5573</v>
      </c>
      <c r="E180" s="21" t="s">
        <v>5574</v>
      </c>
      <c r="F180" s="21" t="s">
        <v>179</v>
      </c>
    </row>
    <row r="181" spans="4:6" s="21" customFormat="1" ht="15" customHeight="1" x14ac:dyDescent="0.25">
      <c r="D181" s="1" t="s">
        <v>5529</v>
      </c>
      <c r="E181" s="1" t="s">
        <v>5539</v>
      </c>
      <c r="F181" s="21" t="s">
        <v>221</v>
      </c>
    </row>
    <row r="182" spans="4:6" s="21" customFormat="1" ht="15" customHeight="1" x14ac:dyDescent="0.25">
      <c r="D182" s="21" t="s">
        <v>4960</v>
      </c>
      <c r="E182" s="21" t="s">
        <v>4961</v>
      </c>
      <c r="F182" s="21" t="s">
        <v>176</v>
      </c>
    </row>
    <row r="183" spans="4:6" s="21" customFormat="1" ht="15" customHeight="1" x14ac:dyDescent="0.25">
      <c r="D183" s="1" t="s">
        <v>5530</v>
      </c>
      <c r="E183" s="1" t="s">
        <v>5540</v>
      </c>
      <c r="F183" s="21" t="s">
        <v>221</v>
      </c>
    </row>
    <row r="184" spans="4:6" s="21" customFormat="1" ht="15" customHeight="1" x14ac:dyDescent="0.25">
      <c r="D184" s="21" t="s">
        <v>5218</v>
      </c>
      <c r="E184" s="21" t="s">
        <v>5219</v>
      </c>
      <c r="F184" s="21" t="s">
        <v>179</v>
      </c>
    </row>
    <row r="185" spans="4:6" s="21" customFormat="1" ht="15" customHeight="1" x14ac:dyDescent="0.25">
      <c r="D185" s="21" t="s">
        <v>5235</v>
      </c>
      <c r="E185" s="21" t="s">
        <v>5236</v>
      </c>
    </row>
    <row r="186" spans="4:6" s="21" customFormat="1" ht="15" customHeight="1" x14ac:dyDescent="0.25">
      <c r="D186" s="21" t="s">
        <v>4587</v>
      </c>
      <c r="E186" s="21" t="s">
        <v>4588</v>
      </c>
      <c r="F186" s="21" t="s">
        <v>189</v>
      </c>
    </row>
    <row r="187" spans="4:6" s="21" customFormat="1" ht="15" customHeight="1" x14ac:dyDescent="0.25">
      <c r="D187" s="21" t="s">
        <v>5358</v>
      </c>
      <c r="E187" s="21" t="s">
        <v>5359</v>
      </c>
      <c r="F187" s="21" t="s">
        <v>235</v>
      </c>
    </row>
    <row r="188" spans="4:6" s="21" customFormat="1" ht="15" customHeight="1" x14ac:dyDescent="0.25">
      <c r="D188" s="21" t="s">
        <v>4952</v>
      </c>
      <c r="E188" s="21" t="s">
        <v>4953</v>
      </c>
      <c r="F188" s="21" t="s">
        <v>4967</v>
      </c>
    </row>
    <row r="189" spans="4:6" s="21" customFormat="1" ht="15" customHeight="1" x14ac:dyDescent="0.25">
      <c r="D189" s="28" t="s">
        <v>5496</v>
      </c>
      <c r="E189" s="28" t="s">
        <v>5523</v>
      </c>
      <c r="F189" s="21" t="s">
        <v>208</v>
      </c>
    </row>
    <row r="190" spans="4:6" s="21" customFormat="1" ht="15" customHeight="1" x14ac:dyDescent="0.25">
      <c r="D190" s="21" t="s">
        <v>5794</v>
      </c>
      <c r="E190" s="21" t="s">
        <v>5795</v>
      </c>
      <c r="F190" s="21" t="s">
        <v>4886</v>
      </c>
    </row>
    <row r="191" spans="4:6" s="21" customFormat="1" ht="15" customHeight="1" x14ac:dyDescent="0.25">
      <c r="D191" s="21" t="s">
        <v>5934</v>
      </c>
      <c r="E191" s="21" t="s">
        <v>5935</v>
      </c>
      <c r="F191" s="21" t="s">
        <v>4886</v>
      </c>
    </row>
    <row r="192" spans="4:6" s="21" customFormat="1" ht="15" customHeight="1" x14ac:dyDescent="0.25">
      <c r="D192" s="21" t="s">
        <v>4642</v>
      </c>
      <c r="E192" s="21" t="s">
        <v>4629</v>
      </c>
      <c r="F192" s="21" t="s">
        <v>4886</v>
      </c>
    </row>
    <row r="193" spans="4:6" s="21" customFormat="1" ht="15" customHeight="1" x14ac:dyDescent="0.25">
      <c r="D193" s="21" t="s">
        <v>5138</v>
      </c>
      <c r="E193" s="21" t="s">
        <v>5139</v>
      </c>
      <c r="F193" s="21" t="s">
        <v>179</v>
      </c>
    </row>
    <row r="194" spans="4:6" s="21" customFormat="1" ht="15" customHeight="1" x14ac:dyDescent="0.25">
      <c r="D194" s="21" t="s">
        <v>5282</v>
      </c>
      <c r="E194" s="21" t="s">
        <v>5283</v>
      </c>
      <c r="F194" s="21" t="s">
        <v>184</v>
      </c>
    </row>
    <row r="195" spans="4:6" s="21" customFormat="1" ht="15" customHeight="1" x14ac:dyDescent="0.25">
      <c r="D195" s="21" t="s">
        <v>385</v>
      </c>
      <c r="E195" s="21" t="s">
        <v>386</v>
      </c>
      <c r="F195" s="21" t="s">
        <v>225</v>
      </c>
    </row>
    <row r="196" spans="4:6" s="21" customFormat="1" ht="15" customHeight="1" x14ac:dyDescent="0.25">
      <c r="D196" s="21" t="s">
        <v>625</v>
      </c>
      <c r="E196" s="21" t="s">
        <v>626</v>
      </c>
    </row>
    <row r="197" spans="4:6" s="21" customFormat="1" ht="15" customHeight="1" x14ac:dyDescent="0.25">
      <c r="D197" s="21" t="s">
        <v>348</v>
      </c>
      <c r="E197" s="21" t="s">
        <v>349</v>
      </c>
    </row>
    <row r="198" spans="4:6" s="21" customFormat="1" ht="15" customHeight="1" x14ac:dyDescent="0.25">
      <c r="D198" s="21" t="s">
        <v>347</v>
      </c>
      <c r="E198" s="21" t="s">
        <v>427</v>
      </c>
    </row>
    <row r="199" spans="4:6" s="21" customFormat="1" ht="15" customHeight="1" x14ac:dyDescent="0.25">
      <c r="D199" s="21" t="s">
        <v>515</v>
      </c>
      <c r="E199" s="21" t="s">
        <v>516</v>
      </c>
      <c r="F199" s="21" t="s">
        <v>180</v>
      </c>
    </row>
    <row r="200" spans="4:6" s="21" customFormat="1" ht="15" customHeight="1" x14ac:dyDescent="0.25">
      <c r="D200" s="21" t="s">
        <v>4987</v>
      </c>
      <c r="E200" s="21" t="s">
        <v>4988</v>
      </c>
      <c r="F200" s="21" t="s">
        <v>361</v>
      </c>
    </row>
    <row r="201" spans="4:6" s="21" customFormat="1" ht="15" customHeight="1" x14ac:dyDescent="0.25">
      <c r="D201" s="21" t="s">
        <v>4986</v>
      </c>
      <c r="E201" s="21" t="s">
        <v>4985</v>
      </c>
      <c r="F201" s="21" t="s">
        <v>361</v>
      </c>
    </row>
    <row r="202" spans="4:6" s="21" customFormat="1" ht="15" customHeight="1" x14ac:dyDescent="0.25">
      <c r="D202" s="21" t="s">
        <v>4948</v>
      </c>
      <c r="E202" s="21" t="s">
        <v>4939</v>
      </c>
      <c r="F202" s="21" t="s">
        <v>361</v>
      </c>
    </row>
    <row r="203" spans="4:6" s="21" customFormat="1" ht="15" customHeight="1" x14ac:dyDescent="0.25">
      <c r="D203" s="21" t="s">
        <v>4940</v>
      </c>
      <c r="E203" s="21" t="s">
        <v>4941</v>
      </c>
      <c r="F203" s="21" t="s">
        <v>179</v>
      </c>
    </row>
    <row r="204" spans="4:6" s="21" customFormat="1" ht="15" customHeight="1" x14ac:dyDescent="0.25">
      <c r="D204" s="21" t="s">
        <v>5284</v>
      </c>
      <c r="E204" s="21" t="s">
        <v>5285</v>
      </c>
      <c r="F204" s="21" t="s">
        <v>4967</v>
      </c>
    </row>
    <row r="205" spans="4:6" s="21" customFormat="1" ht="15" customHeight="1" x14ac:dyDescent="0.25">
      <c r="D205" s="21" t="s">
        <v>632</v>
      </c>
      <c r="E205" s="21" t="s">
        <v>633</v>
      </c>
      <c r="F205" s="21" t="s">
        <v>180</v>
      </c>
    </row>
    <row r="206" spans="4:6" s="21" customFormat="1" ht="15" customHeight="1" x14ac:dyDescent="0.25">
      <c r="D206" s="21" t="s">
        <v>3172</v>
      </c>
      <c r="E206" s="21" t="s">
        <v>3173</v>
      </c>
    </row>
    <row r="207" spans="4:6" s="21" customFormat="1" ht="15" customHeight="1" x14ac:dyDescent="0.25">
      <c r="D207" s="21" t="s">
        <v>315</v>
      </c>
      <c r="E207" s="39" t="s">
        <v>316</v>
      </c>
      <c r="F207" s="21" t="s">
        <v>180</v>
      </c>
    </row>
    <row r="208" spans="4:6" s="21" customFormat="1" ht="15" customHeight="1" x14ac:dyDescent="0.25">
      <c r="D208" s="21" t="s">
        <v>242</v>
      </c>
      <c r="E208" s="21" t="s">
        <v>4954</v>
      </c>
      <c r="F208" s="21" t="s">
        <v>4886</v>
      </c>
    </row>
    <row r="209" spans="4:6" s="21" customFormat="1" ht="15" customHeight="1" x14ac:dyDescent="0.25">
      <c r="D209" s="21" t="s">
        <v>4955</v>
      </c>
      <c r="E209" s="21" t="s">
        <v>4956</v>
      </c>
      <c r="F209" s="21" t="s">
        <v>4967</v>
      </c>
    </row>
    <row r="210" spans="4:6" s="21" customFormat="1" ht="15" customHeight="1" x14ac:dyDescent="0.25">
      <c r="D210" s="21" t="s">
        <v>294</v>
      </c>
      <c r="E210" s="21" t="s">
        <v>295</v>
      </c>
      <c r="F210" s="21" t="s">
        <v>272</v>
      </c>
    </row>
    <row r="211" spans="4:6" s="21" customFormat="1" ht="15" customHeight="1" x14ac:dyDescent="0.25">
      <c r="D211" s="21" t="s">
        <v>400</v>
      </c>
      <c r="E211" s="21" t="s">
        <v>401</v>
      </c>
    </row>
    <row r="212" spans="4:6" s="21" customFormat="1" ht="15" customHeight="1" x14ac:dyDescent="0.25">
      <c r="D212" s="21" t="s">
        <v>308</v>
      </c>
      <c r="E212" s="21" t="s">
        <v>309</v>
      </c>
      <c r="F212" s="21" t="s">
        <v>391</v>
      </c>
    </row>
    <row r="213" spans="4:6" s="21" customFormat="1" ht="15" customHeight="1" x14ac:dyDescent="0.25">
      <c r="D213" s="21" t="s">
        <v>5258</v>
      </c>
      <c r="E213" s="21" t="s">
        <v>5259</v>
      </c>
      <c r="F213" s="21" t="s">
        <v>391</v>
      </c>
    </row>
    <row r="214" spans="4:6" s="21" customFormat="1" ht="15" customHeight="1" x14ac:dyDescent="0.25">
      <c r="D214" s="21" t="s">
        <v>262</v>
      </c>
      <c r="E214" s="21" t="s">
        <v>263</v>
      </c>
      <c r="F214" s="21" t="s">
        <v>198</v>
      </c>
    </row>
    <row r="215" spans="4:6" s="21" customFormat="1" ht="15" customHeight="1" x14ac:dyDescent="0.25">
      <c r="D215" s="21" t="s">
        <v>4433</v>
      </c>
      <c r="E215" s="21" t="s">
        <v>4464</v>
      </c>
      <c r="F215" s="21" t="s">
        <v>2601</v>
      </c>
    </row>
    <row r="216" spans="4:6" s="21" customFormat="1" ht="15" customHeight="1" x14ac:dyDescent="0.25">
      <c r="D216" s="21" t="s">
        <v>2610</v>
      </c>
      <c r="E216" s="21" t="s">
        <v>2674</v>
      </c>
    </row>
    <row r="217" spans="4:6" s="21" customFormat="1" ht="15" customHeight="1" x14ac:dyDescent="0.25">
      <c r="D217" s="21" t="s">
        <v>4691</v>
      </c>
      <c r="E217" s="21" t="s">
        <v>4692</v>
      </c>
    </row>
    <row r="218" spans="4:6" s="21" customFormat="1" ht="15" customHeight="1" x14ac:dyDescent="0.25">
      <c r="D218" s="21" t="s">
        <v>4981</v>
      </c>
      <c r="E218" s="21" t="s">
        <v>4982</v>
      </c>
      <c r="F218" s="21" t="s">
        <v>4967</v>
      </c>
    </row>
    <row r="219" spans="4:6" s="21" customFormat="1" ht="15" customHeight="1" x14ac:dyDescent="0.25">
      <c r="D219" s="21" t="s">
        <v>338</v>
      </c>
      <c r="E219" s="21" t="s">
        <v>340</v>
      </c>
      <c r="F219" s="21" t="s">
        <v>4967</v>
      </c>
    </row>
    <row r="220" spans="4:6" s="21" customFormat="1" ht="15" customHeight="1" x14ac:dyDescent="0.25">
      <c r="D220" s="21" t="s">
        <v>4578</v>
      </c>
      <c r="E220" s="21" t="s">
        <v>4579</v>
      </c>
      <c r="F220" s="21" t="s">
        <v>189</v>
      </c>
    </row>
    <row r="221" spans="4:6" s="21" customFormat="1" ht="15" customHeight="1" x14ac:dyDescent="0.25">
      <c r="D221" s="21" t="s">
        <v>4997</v>
      </c>
      <c r="E221" s="21" t="s">
        <v>4998</v>
      </c>
      <c r="F221" s="21" t="s">
        <v>4971</v>
      </c>
    </row>
    <row r="222" spans="4:6" s="21" customFormat="1" ht="15" customHeight="1" x14ac:dyDescent="0.25">
      <c r="D222" s="21" t="s">
        <v>5279</v>
      </c>
      <c r="E222" s="21" t="s">
        <v>5280</v>
      </c>
      <c r="F222" s="21" t="s">
        <v>180</v>
      </c>
    </row>
    <row r="223" spans="4:6" s="21" customFormat="1" ht="15" customHeight="1" x14ac:dyDescent="0.25">
      <c r="D223" s="21" t="s">
        <v>212</v>
      </c>
      <c r="E223" s="21" t="s">
        <v>213</v>
      </c>
      <c r="F223" s="21" t="s">
        <v>225</v>
      </c>
    </row>
    <row r="224" spans="4:6" s="21" customFormat="1" ht="15" customHeight="1" x14ac:dyDescent="0.25">
      <c r="D224" s="21" t="s">
        <v>5356</v>
      </c>
      <c r="E224" s="21" t="s">
        <v>5353</v>
      </c>
      <c r="F224" s="21" t="s">
        <v>272</v>
      </c>
    </row>
    <row r="225" spans="4:6" s="21" customFormat="1" ht="15" customHeight="1" x14ac:dyDescent="0.25">
      <c r="D225" s="21" t="s">
        <v>4794</v>
      </c>
      <c r="E225" s="21" t="s">
        <v>4795</v>
      </c>
      <c r="F225" s="21" t="s">
        <v>4886</v>
      </c>
    </row>
    <row r="226" spans="4:6" s="21" customFormat="1" ht="15" customHeight="1" x14ac:dyDescent="0.25">
      <c r="D226" s="21" t="s">
        <v>235</v>
      </c>
      <c r="E226" s="21" t="s">
        <v>236</v>
      </c>
      <c r="F226" s="21" t="s">
        <v>208</v>
      </c>
    </row>
    <row r="227" spans="4:6" s="21" customFormat="1" ht="15" customHeight="1" x14ac:dyDescent="0.25">
      <c r="D227" s="21" t="s">
        <v>248</v>
      </c>
      <c r="E227" s="21" t="s">
        <v>5927</v>
      </c>
      <c r="F227" s="21" t="s">
        <v>4315</v>
      </c>
    </row>
    <row r="228" spans="4:6" s="21" customFormat="1" ht="15" customHeight="1" x14ac:dyDescent="0.25">
      <c r="D228" s="21" t="s">
        <v>4455</v>
      </c>
      <c r="E228" s="21" t="s">
        <v>4454</v>
      </c>
      <c r="F228" s="21" t="s">
        <v>176</v>
      </c>
    </row>
    <row r="229" spans="4:6" s="21" customFormat="1" ht="15" customHeight="1" x14ac:dyDescent="0.25">
      <c r="D229" s="21" t="s">
        <v>2663</v>
      </c>
      <c r="E229" s="21" t="s">
        <v>2664</v>
      </c>
    </row>
    <row r="230" spans="4:6" s="21" customFormat="1" ht="15" customHeight="1" x14ac:dyDescent="0.25">
      <c r="D230" s="21" t="s">
        <v>4792</v>
      </c>
      <c r="E230" s="21" t="s">
        <v>4793</v>
      </c>
      <c r="F230" s="21" t="s">
        <v>208</v>
      </c>
    </row>
    <row r="231" spans="4:6" s="21" customFormat="1" ht="15" customHeight="1" x14ac:dyDescent="0.25">
      <c r="D231" s="28" t="s">
        <v>4792</v>
      </c>
      <c r="E231" s="28" t="s">
        <v>5522</v>
      </c>
      <c r="F231" s="21" t="s">
        <v>208</v>
      </c>
    </row>
    <row r="232" spans="4:6" s="21" customFormat="1" ht="15" customHeight="1" x14ac:dyDescent="0.25">
      <c r="D232" s="21" t="s">
        <v>255</v>
      </c>
      <c r="E232" s="21" t="s">
        <v>256</v>
      </c>
      <c r="F232" s="21" t="s">
        <v>268</v>
      </c>
    </row>
    <row r="233" spans="4:6" s="21" customFormat="1" ht="15" customHeight="1" x14ac:dyDescent="0.25">
      <c r="D233" s="21" t="s">
        <v>5226</v>
      </c>
      <c r="E233" s="21" t="s">
        <v>271</v>
      </c>
      <c r="F233" s="21" t="s">
        <v>179</v>
      </c>
    </row>
    <row r="234" spans="4:6" s="21" customFormat="1" ht="15" customHeight="1" x14ac:dyDescent="0.25">
      <c r="D234" s="21" t="s">
        <v>279</v>
      </c>
      <c r="E234" s="21" t="s">
        <v>5480</v>
      </c>
      <c r="F234" s="21" t="s">
        <v>192</v>
      </c>
    </row>
    <row r="235" spans="4:6" s="21" customFormat="1" ht="15" customHeight="1" x14ac:dyDescent="0.25">
      <c r="D235" s="21" t="s">
        <v>280</v>
      </c>
      <c r="E235" s="21" t="s">
        <v>281</v>
      </c>
      <c r="F235" s="21" t="s">
        <v>179</v>
      </c>
    </row>
    <row r="236" spans="4:6" s="21" customFormat="1" ht="15" customHeight="1" x14ac:dyDescent="0.25">
      <c r="D236" s="21" t="s">
        <v>5482</v>
      </c>
      <c r="E236" s="21" t="s">
        <v>5481</v>
      </c>
      <c r="F236" s="21" t="s">
        <v>179</v>
      </c>
    </row>
    <row r="237" spans="4:6" s="21" customFormat="1" ht="15" customHeight="1" x14ac:dyDescent="0.25">
      <c r="D237" s="21" t="s">
        <v>5555</v>
      </c>
      <c r="E237" s="21" t="s">
        <v>5556</v>
      </c>
      <c r="F237" s="21" t="s">
        <v>4886</v>
      </c>
    </row>
    <row r="238" spans="4:6" s="21" customFormat="1" ht="15" customHeight="1" x14ac:dyDescent="0.25">
      <c r="D238" s="28" t="s">
        <v>5497</v>
      </c>
      <c r="E238" s="28" t="s">
        <v>5521</v>
      </c>
      <c r="F238" s="21" t="s">
        <v>208</v>
      </c>
    </row>
    <row r="239" spans="4:6" s="21" customFormat="1" ht="15" customHeight="1" x14ac:dyDescent="0.25">
      <c r="D239" s="21" t="s">
        <v>356</v>
      </c>
      <c r="E239" s="21" t="s">
        <v>357</v>
      </c>
      <c r="F239" s="21" t="s">
        <v>2601</v>
      </c>
    </row>
    <row r="240" spans="4:6" s="21" customFormat="1" ht="15" customHeight="1" x14ac:dyDescent="0.25">
      <c r="D240" s="21" t="s">
        <v>337</v>
      </c>
      <c r="E240" s="21" t="s">
        <v>339</v>
      </c>
      <c r="F240" s="21" t="s">
        <v>191</v>
      </c>
    </row>
    <row r="241" spans="4:6" s="21" customFormat="1" ht="15" customHeight="1" x14ac:dyDescent="0.25">
      <c r="D241" s="21" t="s">
        <v>322</v>
      </c>
      <c r="E241" s="21" t="s">
        <v>323</v>
      </c>
      <c r="F241" s="21" t="s">
        <v>175</v>
      </c>
    </row>
    <row r="242" spans="4:6" s="21" customFormat="1" ht="15" customHeight="1" x14ac:dyDescent="0.25">
      <c r="D242" s="21" t="s">
        <v>258</v>
      </c>
      <c r="E242" s="21" t="s">
        <v>282</v>
      </c>
    </row>
    <row r="243" spans="4:6" s="21" customFormat="1" ht="15" customHeight="1" x14ac:dyDescent="0.25">
      <c r="D243" s="21" t="s">
        <v>5864</v>
      </c>
      <c r="E243" s="21" t="s">
        <v>5865</v>
      </c>
    </row>
    <row r="244" spans="4:6" s="21" customFormat="1" ht="15" customHeight="1" x14ac:dyDescent="0.25">
      <c r="D244" s="21" t="s">
        <v>634</v>
      </c>
      <c r="E244" s="21" t="s">
        <v>634</v>
      </c>
      <c r="F244" s="21" t="s">
        <v>174</v>
      </c>
    </row>
    <row r="245" spans="4:6" s="21" customFormat="1" ht="15" customHeight="1" x14ac:dyDescent="0.25">
      <c r="D245" s="21" t="s">
        <v>313</v>
      </c>
      <c r="E245" s="21" t="s">
        <v>314</v>
      </c>
      <c r="F245" s="21" t="s">
        <v>221</v>
      </c>
    </row>
    <row r="246" spans="4:6" s="21" customFormat="1" ht="15" customHeight="1" x14ac:dyDescent="0.25">
      <c r="D246" s="21" t="s">
        <v>4689</v>
      </c>
      <c r="E246" s="21" t="s">
        <v>4690</v>
      </c>
      <c r="F246" s="21" t="s">
        <v>182</v>
      </c>
    </row>
    <row r="247" spans="4:6" s="21" customFormat="1" ht="15" customHeight="1" x14ac:dyDescent="0.25">
      <c r="D247" s="21" t="s">
        <v>5221</v>
      </c>
      <c r="E247" s="21" t="s">
        <v>5220</v>
      </c>
      <c r="F247" s="21" t="s">
        <v>269</v>
      </c>
    </row>
    <row r="248" spans="4:6" s="21" customFormat="1" ht="15" customHeight="1" x14ac:dyDescent="0.25">
      <c r="D248" s="21" t="s">
        <v>4576</v>
      </c>
      <c r="E248" s="21" t="s">
        <v>4577</v>
      </c>
      <c r="F248" s="21" t="s">
        <v>4886</v>
      </c>
    </row>
    <row r="249" spans="4:6" s="21" customFormat="1" ht="15" customHeight="1" x14ac:dyDescent="0.25">
      <c r="D249" s="21" t="s">
        <v>4801</v>
      </c>
      <c r="E249" s="21" t="s">
        <v>251</v>
      </c>
      <c r="F249" s="21" t="s">
        <v>175</v>
      </c>
    </row>
    <row r="250" spans="4:6" s="21" customFormat="1" ht="15" customHeight="1" x14ac:dyDescent="0.25">
      <c r="D250" s="21" t="s">
        <v>4802</v>
      </c>
      <c r="E250" s="21" t="s">
        <v>4800</v>
      </c>
      <c r="F250" s="21" t="s">
        <v>4573</v>
      </c>
    </row>
    <row r="251" spans="4:6" s="21" customFormat="1" ht="15" customHeight="1" x14ac:dyDescent="0.25">
      <c r="D251" s="21" t="s">
        <v>4789</v>
      </c>
      <c r="E251" s="21" t="s">
        <v>4788</v>
      </c>
      <c r="F251" s="21" t="s">
        <v>187</v>
      </c>
    </row>
    <row r="252" spans="4:6" s="21" customFormat="1" ht="15" customHeight="1" x14ac:dyDescent="0.25">
      <c r="D252" s="21" t="s">
        <v>4589</v>
      </c>
      <c r="E252" s="21" t="s">
        <v>4590</v>
      </c>
      <c r="F252" s="21" t="s">
        <v>352</v>
      </c>
    </row>
    <row r="253" spans="4:6" s="21" customFormat="1" ht="15" customHeight="1" x14ac:dyDescent="0.25">
      <c r="D253" s="21" t="s">
        <v>5214</v>
      </c>
      <c r="E253" s="21" t="s">
        <v>5215</v>
      </c>
      <c r="F253" s="21" t="s">
        <v>208</v>
      </c>
    </row>
    <row r="254" spans="4:6" s="21" customFormat="1" ht="15" customHeight="1" x14ac:dyDescent="0.25">
      <c r="D254" s="28" t="s">
        <v>5498</v>
      </c>
      <c r="E254" s="28" t="s">
        <v>5520</v>
      </c>
      <c r="F254" s="21" t="s">
        <v>208</v>
      </c>
    </row>
    <row r="255" spans="4:6" s="21" customFormat="1" ht="15" customHeight="1" x14ac:dyDescent="0.25">
      <c r="D255" s="21" t="s">
        <v>4718</v>
      </c>
      <c r="E255" s="21" t="s">
        <v>4719</v>
      </c>
      <c r="F255" s="21" t="s">
        <v>205</v>
      </c>
    </row>
    <row r="256" spans="4:6" s="21" customFormat="1" ht="15" customHeight="1" x14ac:dyDescent="0.25">
      <c r="D256" s="21" t="s">
        <v>2579</v>
      </c>
      <c r="E256" s="21" t="s">
        <v>2580</v>
      </c>
      <c r="F256" s="21" t="s">
        <v>3174</v>
      </c>
    </row>
    <row r="257" spans="4:6" s="21" customFormat="1" ht="15" customHeight="1" x14ac:dyDescent="0.25">
      <c r="D257" s="21" t="s">
        <v>623</v>
      </c>
      <c r="E257" s="21" t="s">
        <v>624</v>
      </c>
    </row>
    <row r="258" spans="4:6" s="21" customFormat="1" ht="15" customHeight="1" x14ac:dyDescent="0.25">
      <c r="D258" s="21" t="s">
        <v>4796</v>
      </c>
      <c r="E258" s="21" t="s">
        <v>4797</v>
      </c>
      <c r="F258" s="21" t="s">
        <v>215</v>
      </c>
    </row>
    <row r="259" spans="4:6" s="21" customFormat="1" ht="15" customHeight="1" x14ac:dyDescent="0.25">
      <c r="D259" s="21" t="s">
        <v>5126</v>
      </c>
      <c r="E259" s="21" t="s">
        <v>5129</v>
      </c>
      <c r="F259" s="21" t="s">
        <v>4967</v>
      </c>
    </row>
    <row r="260" spans="4:6" s="21" customFormat="1" ht="15" customHeight="1" x14ac:dyDescent="0.25">
      <c r="D260" s="21" t="s">
        <v>5375</v>
      </c>
      <c r="E260" s="21" t="s">
        <v>5376</v>
      </c>
      <c r="F260" s="21" t="s">
        <v>4547</v>
      </c>
    </row>
    <row r="261" spans="4:6" s="21" customFormat="1" ht="15" customHeight="1" x14ac:dyDescent="0.25">
      <c r="D261" s="21" t="s">
        <v>4594</v>
      </c>
      <c r="E261" s="21" t="s">
        <v>4595</v>
      </c>
      <c r="F261" s="21" t="s">
        <v>4573</v>
      </c>
    </row>
    <row r="262" spans="4:6" s="21" customFormat="1" ht="15" customHeight="1" x14ac:dyDescent="0.25">
      <c r="D262" s="21" t="s">
        <v>239</v>
      </c>
      <c r="E262" s="21" t="s">
        <v>240</v>
      </c>
      <c r="F262" s="21" t="s">
        <v>175</v>
      </c>
    </row>
    <row r="263" spans="4:6" s="21" customFormat="1" ht="15" customHeight="1" x14ac:dyDescent="0.25">
      <c r="D263" s="21" t="s">
        <v>4803</v>
      </c>
      <c r="E263" s="21" t="s">
        <v>4804</v>
      </c>
      <c r="F263" s="21" t="s">
        <v>178</v>
      </c>
    </row>
    <row r="264" spans="4:6" s="21" customFormat="1" ht="15" customHeight="1" x14ac:dyDescent="0.25">
      <c r="D264" s="21" t="s">
        <v>4708</v>
      </c>
      <c r="E264" s="21" t="s">
        <v>4709</v>
      </c>
      <c r="F264" s="21" t="s">
        <v>205</v>
      </c>
    </row>
    <row r="265" spans="4:6" s="21" customFormat="1" ht="15" customHeight="1" x14ac:dyDescent="0.25">
      <c r="D265" s="21" t="s">
        <v>361</v>
      </c>
      <c r="E265" s="21" t="s">
        <v>2716</v>
      </c>
      <c r="F265" s="21" t="s">
        <v>175</v>
      </c>
    </row>
    <row r="266" spans="4:6" s="21" customFormat="1" ht="15" customHeight="1" x14ac:dyDescent="0.25">
      <c r="D266" s="21" t="s">
        <v>4582</v>
      </c>
      <c r="E266" s="21" t="s">
        <v>4581</v>
      </c>
      <c r="F266" s="21" t="s">
        <v>175</v>
      </c>
    </row>
    <row r="267" spans="4:6" s="21" customFormat="1" ht="15" customHeight="1" x14ac:dyDescent="0.25">
      <c r="D267" s="21" t="s">
        <v>4975</v>
      </c>
      <c r="E267" s="21" t="s">
        <v>5241</v>
      </c>
      <c r="F267" s="21" t="s">
        <v>235</v>
      </c>
    </row>
    <row r="268" spans="4:6" s="21" customFormat="1" ht="15" customHeight="1" x14ac:dyDescent="0.25">
      <c r="D268" s="21" t="s">
        <v>4333</v>
      </c>
      <c r="E268" s="21" t="s">
        <v>4334</v>
      </c>
      <c r="F268" s="21" t="s">
        <v>4388</v>
      </c>
    </row>
    <row r="269" spans="4:6" s="21" customFormat="1" ht="15" customHeight="1" x14ac:dyDescent="0.25">
      <c r="D269" s="21" t="s">
        <v>5735</v>
      </c>
      <c r="E269" s="21" t="s">
        <v>5550</v>
      </c>
      <c r="F269" s="21" t="s">
        <v>174</v>
      </c>
    </row>
    <row r="270" spans="4:6" s="21" customFormat="1" ht="15" customHeight="1" x14ac:dyDescent="0.25">
      <c r="D270" s="21" t="s">
        <v>5257</v>
      </c>
      <c r="E270" s="21" t="s">
        <v>4959</v>
      </c>
      <c r="F270" s="21" t="s">
        <v>176</v>
      </c>
    </row>
    <row r="271" spans="4:6" s="21" customFormat="1" ht="15" customHeight="1" x14ac:dyDescent="0.25">
      <c r="D271" s="21" t="s">
        <v>5626</v>
      </c>
      <c r="E271" s="21" t="s">
        <v>5625</v>
      </c>
      <c r="F271" s="21" t="s">
        <v>180</v>
      </c>
    </row>
    <row r="272" spans="4:6" s="21" customFormat="1" ht="15" customHeight="1" x14ac:dyDescent="0.25">
      <c r="D272" s="21" t="s">
        <v>194</v>
      </c>
      <c r="E272" s="21" t="s">
        <v>241</v>
      </c>
      <c r="F272" s="21" t="s">
        <v>206</v>
      </c>
    </row>
    <row r="273" spans="4:6" s="21" customFormat="1" ht="15" customHeight="1" x14ac:dyDescent="0.25">
      <c r="D273" s="21" t="s">
        <v>5253</v>
      </c>
      <c r="E273" s="21" t="s">
        <v>5254</v>
      </c>
    </row>
    <row r="274" spans="4:6" s="21" customFormat="1" ht="15" customHeight="1" x14ac:dyDescent="0.25">
      <c r="D274" s="21" t="s">
        <v>215</v>
      </c>
      <c r="E274" s="21" t="s">
        <v>4449</v>
      </c>
      <c r="F274" s="21" t="s">
        <v>215</v>
      </c>
    </row>
    <row r="275" spans="4:6" s="21" customFormat="1" ht="15" customHeight="1" x14ac:dyDescent="0.25">
      <c r="D275" s="28" t="s">
        <v>5499</v>
      </c>
      <c r="E275" s="28" t="s">
        <v>5519</v>
      </c>
      <c r="F275" s="21" t="s">
        <v>208</v>
      </c>
    </row>
    <row r="276" spans="4:6" s="21" customFormat="1" ht="15" customHeight="1" x14ac:dyDescent="0.25">
      <c r="D276" s="21" t="s">
        <v>5255</v>
      </c>
      <c r="E276" s="21" t="s">
        <v>5256</v>
      </c>
      <c r="F276" s="21" t="s">
        <v>176</v>
      </c>
    </row>
    <row r="277" spans="4:6" s="21" customFormat="1" ht="15" customHeight="1" x14ac:dyDescent="0.25">
      <c r="D277" s="21" t="s">
        <v>5824</v>
      </c>
      <c r="E277" s="21" t="s">
        <v>5823</v>
      </c>
      <c r="F277" s="21" t="s">
        <v>214</v>
      </c>
    </row>
    <row r="278" spans="4:6" s="21" customFormat="1" ht="15" customHeight="1" x14ac:dyDescent="0.25">
      <c r="D278" s="21" t="s">
        <v>5716</v>
      </c>
      <c r="E278" s="21" t="s">
        <v>5717</v>
      </c>
      <c r="F278" s="21" t="s">
        <v>203</v>
      </c>
    </row>
    <row r="279" spans="4:6" s="21" customFormat="1" ht="15" customHeight="1" x14ac:dyDescent="0.25">
      <c r="D279" s="21" t="s">
        <v>4511</v>
      </c>
      <c r="E279" s="21" t="s">
        <v>4456</v>
      </c>
      <c r="F279" s="21" t="s">
        <v>215</v>
      </c>
    </row>
    <row r="280" spans="4:6" s="21" customFormat="1" ht="15" customHeight="1" x14ac:dyDescent="0.25">
      <c r="D280" s="21" t="s">
        <v>243</v>
      </c>
      <c r="E280" s="21" t="s">
        <v>244</v>
      </c>
      <c r="F280" s="21" t="s">
        <v>190</v>
      </c>
    </row>
    <row r="281" spans="4:6" s="21" customFormat="1" ht="15" customHeight="1" x14ac:dyDescent="0.25">
      <c r="D281" s="21" t="s">
        <v>6194</v>
      </c>
      <c r="E281" s="21" t="s">
        <v>6195</v>
      </c>
    </row>
    <row r="282" spans="4:6" s="21" customFormat="1" ht="15" customHeight="1" x14ac:dyDescent="0.25">
      <c r="D282" s="1" t="s">
        <v>5531</v>
      </c>
      <c r="E282" s="1" t="s">
        <v>5541</v>
      </c>
      <c r="F282" s="21" t="s">
        <v>221</v>
      </c>
    </row>
    <row r="283" spans="4:6" s="21" customFormat="1" ht="15" customHeight="1" x14ac:dyDescent="0.25">
      <c r="D283" s="21" t="s">
        <v>5136</v>
      </c>
      <c r="E283" s="21" t="s">
        <v>5137</v>
      </c>
      <c r="F283" s="21" t="s">
        <v>179</v>
      </c>
    </row>
    <row r="284" spans="4:6" s="21" customFormat="1" ht="15" customHeight="1" x14ac:dyDescent="0.25">
      <c r="D284" s="21" t="s">
        <v>5247</v>
      </c>
      <c r="E284" s="21" t="s">
        <v>5248</v>
      </c>
      <c r="F284" s="21" t="s">
        <v>180</v>
      </c>
    </row>
    <row r="285" spans="4:6" s="21" customFormat="1" ht="15" customHeight="1" x14ac:dyDescent="0.25">
      <c r="D285" s="21" t="s">
        <v>5440</v>
      </c>
      <c r="E285" s="21" t="s">
        <v>5441</v>
      </c>
      <c r="F285" s="21" t="s">
        <v>179</v>
      </c>
    </row>
    <row r="286" spans="4:6" s="21" customFormat="1" ht="15" customHeight="1" x14ac:dyDescent="0.25">
      <c r="D286" s="1" t="s">
        <v>5532</v>
      </c>
      <c r="E286" s="1" t="s">
        <v>5542</v>
      </c>
      <c r="F286" s="21" t="s">
        <v>221</v>
      </c>
    </row>
    <row r="287" spans="4:6" s="21" customFormat="1" ht="15" customHeight="1" x14ac:dyDescent="0.25">
      <c r="D287" s="21" t="s">
        <v>5294</v>
      </c>
      <c r="E287" s="21" t="s">
        <v>5295</v>
      </c>
      <c r="F287" s="21" t="s">
        <v>4886</v>
      </c>
    </row>
    <row r="288" spans="4:6" s="21" customFormat="1" ht="15" customHeight="1" x14ac:dyDescent="0.25">
      <c r="D288" s="21" t="s">
        <v>5690</v>
      </c>
      <c r="E288" s="21" t="s">
        <v>5691</v>
      </c>
      <c r="F288" s="21" t="s">
        <v>4315</v>
      </c>
    </row>
    <row r="289" spans="4:6" s="21" customFormat="1" ht="15" customHeight="1" x14ac:dyDescent="0.25">
      <c r="D289" s="21" t="s">
        <v>4359</v>
      </c>
      <c r="E289" s="21" t="s">
        <v>4360</v>
      </c>
      <c r="F289" s="21" t="s">
        <v>214</v>
      </c>
    </row>
    <row r="290" spans="4:6" s="21" customFormat="1" ht="15" customHeight="1" x14ac:dyDescent="0.25">
      <c r="D290" s="21" t="s">
        <v>5629</v>
      </c>
      <c r="E290" s="21" t="s">
        <v>5630</v>
      </c>
      <c r="F290" s="21" t="s">
        <v>180</v>
      </c>
    </row>
    <row r="291" spans="4:6" s="21" customFormat="1" ht="15" customHeight="1" x14ac:dyDescent="0.25">
      <c r="D291" s="21" t="s">
        <v>387</v>
      </c>
      <c r="E291" s="21" t="s">
        <v>388</v>
      </c>
      <c r="F291" s="21" t="s">
        <v>272</v>
      </c>
    </row>
    <row r="292" spans="4:6" s="21" customFormat="1" ht="15" customHeight="1" x14ac:dyDescent="0.25">
      <c r="D292" s="21" t="s">
        <v>4716</v>
      </c>
      <c r="E292" s="21" t="s">
        <v>4717</v>
      </c>
      <c r="F292" s="21" t="s">
        <v>4315</v>
      </c>
    </row>
    <row r="293" spans="4:6" s="21" customFormat="1" ht="15" customHeight="1" x14ac:dyDescent="0.25">
      <c r="D293" s="21" t="s">
        <v>5839</v>
      </c>
      <c r="E293" s="21" t="s">
        <v>5840</v>
      </c>
      <c r="F293" s="21" t="s">
        <v>4315</v>
      </c>
    </row>
    <row r="294" spans="4:6" s="21" customFormat="1" ht="15" customHeight="1" x14ac:dyDescent="0.25">
      <c r="D294" s="21" t="s">
        <v>310</v>
      </c>
      <c r="E294" s="21" t="s">
        <v>219</v>
      </c>
      <c r="F294" s="21" t="s">
        <v>4315</v>
      </c>
    </row>
    <row r="295" spans="4:6" s="21" customFormat="1" ht="15" customHeight="1" x14ac:dyDescent="0.25">
      <c r="D295" s="21" t="s">
        <v>237</v>
      </c>
      <c r="E295" s="21" t="s">
        <v>238</v>
      </c>
      <c r="F295" s="21" t="s">
        <v>4315</v>
      </c>
    </row>
    <row r="296" spans="4:6" s="21" customFormat="1" ht="15" customHeight="1" x14ac:dyDescent="0.25">
      <c r="D296" s="21" t="s">
        <v>214</v>
      </c>
      <c r="E296" s="21" t="s">
        <v>4361</v>
      </c>
    </row>
    <row r="297" spans="4:6" s="21" customFormat="1" ht="15" customHeight="1" x14ac:dyDescent="0.25">
      <c r="D297" s="21" t="s">
        <v>4357</v>
      </c>
      <c r="E297" s="21" t="s">
        <v>4358</v>
      </c>
      <c r="F297" s="21" t="s">
        <v>4315</v>
      </c>
    </row>
    <row r="298" spans="4:6" s="21" customFormat="1" ht="15" customHeight="1" x14ac:dyDescent="0.25">
      <c r="D298" s="21" t="s">
        <v>5141</v>
      </c>
      <c r="E298" s="21" t="s">
        <v>5142</v>
      </c>
    </row>
    <row r="299" spans="4:6" s="21" customFormat="1" ht="15" customHeight="1" x14ac:dyDescent="0.25">
      <c r="D299" s="21" t="s">
        <v>5290</v>
      </c>
      <c r="E299" s="21" t="s">
        <v>5291</v>
      </c>
      <c r="F299" s="21" t="s">
        <v>180</v>
      </c>
    </row>
    <row r="300" spans="4:6" s="21" customFormat="1" ht="15" customHeight="1" x14ac:dyDescent="0.25">
      <c r="D300" s="21" t="s">
        <v>3175</v>
      </c>
      <c r="E300" s="21" t="s">
        <v>4324</v>
      </c>
    </row>
    <row r="301" spans="4:6" s="21" customFormat="1" ht="15" customHeight="1" x14ac:dyDescent="0.25">
      <c r="D301" s="21" t="s">
        <v>4583</v>
      </c>
      <c r="E301" s="21" t="s">
        <v>4584</v>
      </c>
      <c r="F301" s="21" t="s">
        <v>175</v>
      </c>
    </row>
    <row r="302" spans="4:6" s="21" customFormat="1" ht="15" customHeight="1" x14ac:dyDescent="0.25">
      <c r="D302" s="21" t="s">
        <v>5476</v>
      </c>
      <c r="E302" s="21" t="s">
        <v>5477</v>
      </c>
      <c r="F302" s="21" t="s">
        <v>179</v>
      </c>
    </row>
    <row r="303" spans="4:6" s="21" customFormat="1" ht="15" customHeight="1" x14ac:dyDescent="0.25">
      <c r="D303" s="21" t="s">
        <v>5216</v>
      </c>
      <c r="E303" s="21" t="s">
        <v>5217</v>
      </c>
      <c r="F303" s="21" t="s">
        <v>175</v>
      </c>
    </row>
    <row r="304" spans="4:6" s="21" customFormat="1" ht="15" customHeight="1" x14ac:dyDescent="0.25">
      <c r="D304" s="21" t="s">
        <v>4694</v>
      </c>
      <c r="E304" s="21" t="s">
        <v>4695</v>
      </c>
      <c r="F304" s="21" t="s">
        <v>205</v>
      </c>
    </row>
    <row r="305" spans="4:6" s="21" customFormat="1" ht="15" customHeight="1" x14ac:dyDescent="0.25">
      <c r="D305" s="21" t="s">
        <v>4700</v>
      </c>
      <c r="E305" s="21" t="s">
        <v>4701</v>
      </c>
      <c r="F305" s="21" t="s">
        <v>205</v>
      </c>
    </row>
    <row r="306" spans="4:6" s="21" customFormat="1" ht="15" customHeight="1" x14ac:dyDescent="0.25">
      <c r="D306" s="21" t="s">
        <v>4710</v>
      </c>
      <c r="E306" s="21" t="s">
        <v>4711</v>
      </c>
      <c r="F306" s="21" t="s">
        <v>205</v>
      </c>
    </row>
    <row r="307" spans="4:6" s="21" customFormat="1" ht="15" customHeight="1" x14ac:dyDescent="0.25">
      <c r="D307" s="21" t="s">
        <v>289</v>
      </c>
      <c r="E307" s="21" t="s">
        <v>2535</v>
      </c>
      <c r="F307" s="21" t="s">
        <v>4315</v>
      </c>
    </row>
    <row r="308" spans="4:6" s="21" customFormat="1" ht="15" customHeight="1" x14ac:dyDescent="0.25">
      <c r="D308" s="21" t="s">
        <v>210</v>
      </c>
      <c r="E308" s="21" t="s">
        <v>211</v>
      </c>
    </row>
    <row r="309" spans="4:6" s="21" customFormat="1" ht="15" customHeight="1" x14ac:dyDescent="0.25">
      <c r="D309" s="21" t="s">
        <v>519</v>
      </c>
      <c r="E309" s="21" t="s">
        <v>520</v>
      </c>
    </row>
    <row r="310" spans="4:6" s="21" customFormat="1" ht="15" customHeight="1" x14ac:dyDescent="0.25">
      <c r="D310" s="21" t="s">
        <v>5547</v>
      </c>
      <c r="E310" s="21" t="s">
        <v>5548</v>
      </c>
      <c r="F310" s="21" t="s">
        <v>187</v>
      </c>
    </row>
    <row r="311" spans="4:6" s="21" customFormat="1" ht="15" customHeight="1" x14ac:dyDescent="0.25">
      <c r="D311" s="1" t="s">
        <v>5533</v>
      </c>
      <c r="E311" s="1" t="s">
        <v>5543</v>
      </c>
      <c r="F311" s="21" t="s">
        <v>221</v>
      </c>
    </row>
    <row r="312" spans="4:6" s="21" customFormat="1" ht="15" customHeight="1" x14ac:dyDescent="0.25">
      <c r="D312" s="21" t="s">
        <v>373</v>
      </c>
      <c r="E312" s="21" t="s">
        <v>390</v>
      </c>
      <c r="F312" s="21" t="s">
        <v>179</v>
      </c>
    </row>
    <row r="313" spans="4:6" s="21" customFormat="1" ht="15" customHeight="1" x14ac:dyDescent="0.25">
      <c r="D313" s="21" t="s">
        <v>368</v>
      </c>
      <c r="E313" s="21" t="s">
        <v>369</v>
      </c>
      <c r="F313" s="21" t="s">
        <v>180</v>
      </c>
    </row>
    <row r="314" spans="4:6" s="21" customFormat="1" ht="15" customHeight="1" x14ac:dyDescent="0.25">
      <c r="D314" s="21" t="s">
        <v>5123</v>
      </c>
      <c r="E314" s="21" t="s">
        <v>5124</v>
      </c>
      <c r="F314" s="21" t="s">
        <v>180</v>
      </c>
    </row>
    <row r="315" spans="4:6" s="21" customFormat="1" ht="15" customHeight="1" x14ac:dyDescent="0.25">
      <c r="D315" s="21" t="s">
        <v>5125</v>
      </c>
      <c r="E315" s="21" t="s">
        <v>5128</v>
      </c>
      <c r="F315" s="21" t="s">
        <v>4967</v>
      </c>
    </row>
    <row r="316" spans="4:6" s="21" customFormat="1" ht="15" customHeight="1" x14ac:dyDescent="0.25">
      <c r="D316" s="21" t="s">
        <v>341</v>
      </c>
      <c r="E316" s="21" t="s">
        <v>342</v>
      </c>
      <c r="F316" s="21" t="s">
        <v>175</v>
      </c>
    </row>
    <row r="317" spans="4:6" s="21" customFormat="1" ht="15" customHeight="1" x14ac:dyDescent="0.25">
      <c r="D317" s="21" t="s">
        <v>261</v>
      </c>
      <c r="E317" s="21" t="s">
        <v>612</v>
      </c>
      <c r="F317" s="21" t="s">
        <v>198</v>
      </c>
    </row>
    <row r="318" spans="4:6" s="21" customFormat="1" ht="15" customHeight="1" x14ac:dyDescent="0.25">
      <c r="D318" s="21" t="s">
        <v>5292</v>
      </c>
      <c r="E318" s="21" t="s">
        <v>5293</v>
      </c>
      <c r="F318" s="21" t="s">
        <v>4967</v>
      </c>
    </row>
    <row r="319" spans="4:6" s="21" customFormat="1" ht="15" customHeight="1" x14ac:dyDescent="0.25">
      <c r="D319" s="21" t="s">
        <v>611</v>
      </c>
      <c r="E319" s="21" t="s">
        <v>613</v>
      </c>
      <c r="F319" s="21" t="s">
        <v>174</v>
      </c>
    </row>
    <row r="320" spans="4:6" s="21" customFormat="1" ht="15" customHeight="1" x14ac:dyDescent="0.25">
      <c r="D320" s="21" t="s">
        <v>517</v>
      </c>
      <c r="E320" s="21" t="s">
        <v>518</v>
      </c>
      <c r="F320" s="21" t="s">
        <v>174</v>
      </c>
    </row>
    <row r="321" spans="1:6" s="21" customFormat="1" ht="15" customHeight="1" x14ac:dyDescent="0.25">
      <c r="D321" s="21" t="s">
        <v>5549</v>
      </c>
      <c r="E321" s="21" t="s">
        <v>5550</v>
      </c>
      <c r="F321" s="21" t="s">
        <v>174</v>
      </c>
    </row>
    <row r="322" spans="1:6" s="21" customFormat="1" ht="15" customHeight="1" x14ac:dyDescent="0.25">
      <c r="D322" s="21" t="s">
        <v>343</v>
      </c>
      <c r="E322" s="21" t="s">
        <v>344</v>
      </c>
      <c r="F322" s="21" t="s">
        <v>205</v>
      </c>
    </row>
    <row r="323" spans="1:6" s="21" customFormat="1" ht="15" customHeight="1" x14ac:dyDescent="0.25">
      <c r="D323" s="21" t="s">
        <v>350</v>
      </c>
      <c r="E323" s="21" t="s">
        <v>351</v>
      </c>
      <c r="F323" s="21" t="s">
        <v>391</v>
      </c>
    </row>
    <row r="324" spans="1:6" s="21" customFormat="1" ht="15" customHeight="1" x14ac:dyDescent="0.25">
      <c r="D324" s="21" t="s">
        <v>4951</v>
      </c>
      <c r="E324" s="21" t="s">
        <v>5193</v>
      </c>
      <c r="F324" s="21" t="s">
        <v>4967</v>
      </c>
    </row>
    <row r="325" spans="1:6" s="21" customFormat="1" ht="15" customHeight="1" x14ac:dyDescent="0.25">
      <c r="D325" s="21" t="s">
        <v>4379</v>
      </c>
      <c r="E325" s="21" t="s">
        <v>254</v>
      </c>
      <c r="F325" s="21" t="s">
        <v>187</v>
      </c>
    </row>
    <row r="326" spans="1:6" ht="30" x14ac:dyDescent="0.25">
      <c r="A326" s="21"/>
      <c r="B326" s="21"/>
      <c r="D326" s="21" t="s">
        <v>4383</v>
      </c>
      <c r="E326" s="21" t="s">
        <v>4382</v>
      </c>
      <c r="F326" s="21" t="s">
        <v>187</v>
      </c>
    </row>
    <row r="327" spans="1:6" x14ac:dyDescent="0.25">
      <c r="A327" s="21"/>
      <c r="B327" s="21"/>
      <c r="D327" s="21" t="s">
        <v>4400</v>
      </c>
      <c r="E327" s="21" t="s">
        <v>4401</v>
      </c>
      <c r="F327" s="21" t="s">
        <v>184</v>
      </c>
    </row>
    <row r="328" spans="1:6" x14ac:dyDescent="0.25">
      <c r="A328" s="21"/>
      <c r="B328" s="21"/>
      <c r="D328" s="21" t="s">
        <v>4386</v>
      </c>
      <c r="E328" s="21" t="s">
        <v>4387</v>
      </c>
      <c r="F328" s="21" t="s">
        <v>4369</v>
      </c>
    </row>
    <row r="329" spans="1:6" x14ac:dyDescent="0.25">
      <c r="A329" s="21"/>
      <c r="B329" s="21"/>
      <c r="D329" s="21" t="s">
        <v>4384</v>
      </c>
      <c r="E329" s="21" t="s">
        <v>4385</v>
      </c>
      <c r="F329" s="21" t="s">
        <v>214</v>
      </c>
    </row>
    <row r="330" spans="1:6" x14ac:dyDescent="0.25">
      <c r="A330" s="21"/>
      <c r="B330" s="21"/>
      <c r="D330" s="21" t="s">
        <v>4381</v>
      </c>
      <c r="E330" s="21" t="s">
        <v>4380</v>
      </c>
      <c r="F330" s="21" t="s">
        <v>4315</v>
      </c>
    </row>
    <row r="331" spans="1:6" x14ac:dyDescent="0.25">
      <c r="A331" s="21"/>
      <c r="B331" s="21"/>
      <c r="D331" s="21" t="s">
        <v>4389</v>
      </c>
      <c r="E331" s="21" t="s">
        <v>4390</v>
      </c>
      <c r="F331" s="21" t="s">
        <v>187</v>
      </c>
    </row>
    <row r="332" spans="1:6" x14ac:dyDescent="0.25">
      <c r="A332" s="21"/>
      <c r="B332" s="21"/>
      <c r="D332" s="21" t="s">
        <v>4714</v>
      </c>
      <c r="E332" s="21" t="s">
        <v>4715</v>
      </c>
      <c r="F332" s="21" t="s">
        <v>205</v>
      </c>
    </row>
    <row r="333" spans="1:6" x14ac:dyDescent="0.25">
      <c r="A333" s="21"/>
      <c r="B333" s="21"/>
      <c r="D333" s="21" t="s">
        <v>5222</v>
      </c>
      <c r="E333" s="21" t="s">
        <v>5223</v>
      </c>
      <c r="F333" s="21" t="s">
        <v>269</v>
      </c>
    </row>
    <row r="334" spans="1:6" x14ac:dyDescent="0.25">
      <c r="A334" s="21"/>
      <c r="B334" s="21"/>
      <c r="D334" s="21" t="s">
        <v>2719</v>
      </c>
      <c r="E334" s="21" t="s">
        <v>2720</v>
      </c>
      <c r="F334" s="21" t="s">
        <v>175</v>
      </c>
    </row>
    <row r="335" spans="1:6" x14ac:dyDescent="0.25">
      <c r="A335" s="21"/>
      <c r="B335" s="21"/>
      <c r="D335" s="21" t="s">
        <v>5559</v>
      </c>
      <c r="E335" s="21" t="s">
        <v>5560</v>
      </c>
      <c r="F335" s="21" t="s">
        <v>269</v>
      </c>
    </row>
    <row r="336" spans="1:6" x14ac:dyDescent="0.25">
      <c r="D336" s="21" t="s">
        <v>395</v>
      </c>
      <c r="E336" s="21" t="s">
        <v>396</v>
      </c>
      <c r="F336" s="21" t="s">
        <v>179</v>
      </c>
    </row>
    <row r="337" spans="4:6" x14ac:dyDescent="0.25">
      <c r="D337" s="21" t="s">
        <v>246</v>
      </c>
      <c r="E337" s="21" t="s">
        <v>247</v>
      </c>
      <c r="F337" s="21" t="s">
        <v>191</v>
      </c>
    </row>
    <row r="338" spans="4:6" x14ac:dyDescent="0.25">
      <c r="D338" s="21" t="s">
        <v>5702</v>
      </c>
      <c r="E338" s="21" t="s">
        <v>5703</v>
      </c>
      <c r="F338" s="21" t="s">
        <v>218</v>
      </c>
    </row>
    <row r="339" spans="4:6" x14ac:dyDescent="0.25">
      <c r="D339" s="1" t="s">
        <v>5534</v>
      </c>
      <c r="E339" s="1" t="s">
        <v>5544</v>
      </c>
      <c r="F339" s="21" t="s">
        <v>221</v>
      </c>
    </row>
    <row r="340" spans="4:6" x14ac:dyDescent="0.25">
      <c r="D340" s="21" t="s">
        <v>217</v>
      </c>
      <c r="E340" s="21" t="s">
        <v>245</v>
      </c>
      <c r="F340" s="21" t="s">
        <v>225</v>
      </c>
    </row>
    <row r="341" spans="4:6" x14ac:dyDescent="0.25">
      <c r="D341" s="21" t="s">
        <v>5604</v>
      </c>
      <c r="E341" s="21" t="s">
        <v>5605</v>
      </c>
      <c r="F341" s="21" t="s">
        <v>218</v>
      </c>
    </row>
    <row r="342" spans="4:6" x14ac:dyDescent="0.25">
      <c r="D342" s="21" t="s">
        <v>311</v>
      </c>
      <c r="E342" s="21" t="s">
        <v>312</v>
      </c>
      <c r="F342" s="21" t="s">
        <v>175</v>
      </c>
    </row>
    <row r="343" spans="4:6" x14ac:dyDescent="0.25">
      <c r="D343" s="21" t="s">
        <v>5606</v>
      </c>
      <c r="E343" s="21" t="s">
        <v>257</v>
      </c>
      <c r="F343" s="21" t="s">
        <v>184</v>
      </c>
    </row>
    <row r="344" spans="4:6" x14ac:dyDescent="0.25">
      <c r="D344" s="21" t="s">
        <v>4904</v>
      </c>
      <c r="E344" s="21" t="s">
        <v>4905</v>
      </c>
      <c r="F344" s="21" t="s">
        <v>187</v>
      </c>
    </row>
    <row r="345" spans="4:6" x14ac:dyDescent="0.25">
      <c r="D345" s="21" t="s">
        <v>4887</v>
      </c>
      <c r="E345" s="21" t="s">
        <v>4888</v>
      </c>
      <c r="F345" s="21" t="s">
        <v>4886</v>
      </c>
    </row>
    <row r="346" spans="4:6" x14ac:dyDescent="0.25">
      <c r="D346" s="21" t="s">
        <v>5761</v>
      </c>
      <c r="E346" s="21" t="s">
        <v>5762</v>
      </c>
      <c r="F346" s="21" t="s">
        <v>5432</v>
      </c>
    </row>
    <row r="347" spans="4:6" x14ac:dyDescent="0.25">
      <c r="D347" s="21" t="s">
        <v>486</v>
      </c>
      <c r="E347" s="21" t="s">
        <v>487</v>
      </c>
      <c r="F347" s="21" t="s">
        <v>203</v>
      </c>
    </row>
    <row r="348" spans="4:6" x14ac:dyDescent="0.25">
      <c r="D348" s="21" t="s">
        <v>5562</v>
      </c>
      <c r="E348" s="21" t="s">
        <v>5561</v>
      </c>
      <c r="F348" s="21" t="s">
        <v>187</v>
      </c>
    </row>
    <row r="349" spans="4:6" x14ac:dyDescent="0.25">
      <c r="D349" s="21" t="s">
        <v>4924</v>
      </c>
      <c r="E349" s="21" t="s">
        <v>4925</v>
      </c>
      <c r="F349" s="21" t="s">
        <v>4922</v>
      </c>
    </row>
    <row r="350" spans="4:6" x14ac:dyDescent="0.25">
      <c r="D350" s="21" t="s">
        <v>324</v>
      </c>
      <c r="E350" s="21" t="s">
        <v>325</v>
      </c>
      <c r="F350" s="21" t="s">
        <v>175</v>
      </c>
    </row>
    <row r="351" spans="4:6" x14ac:dyDescent="0.25">
      <c r="D351" s="21" t="s">
        <v>5244</v>
      </c>
      <c r="E351" s="21" t="s">
        <v>5243</v>
      </c>
      <c r="F351" s="21" t="s">
        <v>180</v>
      </c>
    </row>
    <row r="352" spans="4:6" x14ac:dyDescent="0.25">
      <c r="D352" s="21" t="s">
        <v>5483</v>
      </c>
      <c r="E352" s="21" t="s">
        <v>4704</v>
      </c>
      <c r="F352" s="21" t="s">
        <v>180</v>
      </c>
    </row>
    <row r="353" spans="4:6" x14ac:dyDescent="0.25">
      <c r="D353" s="21" t="s">
        <v>5380</v>
      </c>
      <c r="E353" s="21" t="s">
        <v>4705</v>
      </c>
      <c r="F353" s="21" t="s">
        <v>180</v>
      </c>
    </row>
    <row r="354" spans="4:6" x14ac:dyDescent="0.25">
      <c r="D354" s="28" t="s">
        <v>5500</v>
      </c>
      <c r="E354" s="28" t="s">
        <v>5518</v>
      </c>
      <c r="F354" s="21" t="s">
        <v>208</v>
      </c>
    </row>
    <row r="355" spans="4:6" x14ac:dyDescent="0.25">
      <c r="D355" s="28" t="s">
        <v>5898</v>
      </c>
      <c r="E355" s="28" t="s">
        <v>5899</v>
      </c>
      <c r="F355" s="21"/>
    </row>
    <row r="356" spans="4:6" x14ac:dyDescent="0.25">
      <c r="D356" s="28" t="s">
        <v>5501</v>
      </c>
      <c r="E356" s="28" t="s">
        <v>5517</v>
      </c>
      <c r="F356" s="21" t="s">
        <v>208</v>
      </c>
    </row>
    <row r="357" spans="4:6" x14ac:dyDescent="0.25">
      <c r="D357" s="21" t="s">
        <v>5242</v>
      </c>
      <c r="E357" s="21" t="s">
        <v>4993</v>
      </c>
      <c r="F357" s="21" t="s">
        <v>361</v>
      </c>
    </row>
    <row r="358" spans="4:6" x14ac:dyDescent="0.25">
      <c r="D358" s="21" t="s">
        <v>5374</v>
      </c>
      <c r="E358" s="21" t="s">
        <v>5377</v>
      </c>
      <c r="F358" s="21" t="s">
        <v>4547</v>
      </c>
    </row>
    <row r="359" spans="4:6" x14ac:dyDescent="0.25">
      <c r="D359" s="28" t="s">
        <v>5502</v>
      </c>
      <c r="E359" s="28" t="s">
        <v>5516</v>
      </c>
      <c r="F359" s="21" t="s">
        <v>208</v>
      </c>
    </row>
    <row r="360" spans="4:6" x14ac:dyDescent="0.25">
      <c r="D360" s="21" t="s">
        <v>5475</v>
      </c>
      <c r="E360" s="21" t="s">
        <v>5579</v>
      </c>
      <c r="F360" s="21" t="s">
        <v>187</v>
      </c>
    </row>
    <row r="361" spans="4:6" x14ac:dyDescent="0.25">
      <c r="D361" s="21" t="s">
        <v>5949</v>
      </c>
      <c r="E361" s="21" t="s">
        <v>5950</v>
      </c>
      <c r="F361" s="21" t="s">
        <v>206</v>
      </c>
    </row>
    <row r="362" spans="4:6" x14ac:dyDescent="0.25">
      <c r="D362" s="21" t="s">
        <v>5262</v>
      </c>
      <c r="E362" s="21" t="s">
        <v>5263</v>
      </c>
      <c r="F362" s="21" t="s">
        <v>4315</v>
      </c>
    </row>
    <row r="363" spans="4:6" x14ac:dyDescent="0.25">
      <c r="D363" s="21" t="s">
        <v>283</v>
      </c>
      <c r="E363" s="21" t="s">
        <v>284</v>
      </c>
      <c r="F363" s="21" t="s">
        <v>176</v>
      </c>
    </row>
    <row r="364" spans="4:6" x14ac:dyDescent="0.25">
      <c r="D364" s="21" t="s">
        <v>298</v>
      </c>
      <c r="E364" s="21" t="s">
        <v>299</v>
      </c>
      <c r="F364" s="21" t="s">
        <v>205</v>
      </c>
    </row>
    <row r="365" spans="4:6" x14ac:dyDescent="0.25">
      <c r="D365" s="21" t="s">
        <v>4977</v>
      </c>
      <c r="E365" s="21" t="s">
        <v>4978</v>
      </c>
      <c r="F365" s="21" t="s">
        <v>175</v>
      </c>
    </row>
    <row r="366" spans="4:6" x14ac:dyDescent="0.25">
      <c r="D366" s="21" t="s">
        <v>5245</v>
      </c>
      <c r="E366" s="21" t="s">
        <v>5246</v>
      </c>
      <c r="F366" s="21" t="s">
        <v>180</v>
      </c>
    </row>
    <row r="367" spans="4:6" x14ac:dyDescent="0.25">
      <c r="D367" s="21" t="s">
        <v>2799</v>
      </c>
      <c r="E367" s="21" t="s">
        <v>2800</v>
      </c>
      <c r="F367" s="21"/>
    </row>
    <row r="368" spans="4:6" x14ac:dyDescent="0.25">
      <c r="D368" s="21" t="s">
        <v>5805</v>
      </c>
      <c r="E368" s="21" t="s">
        <v>5806</v>
      </c>
      <c r="F368" s="21" t="s">
        <v>235</v>
      </c>
    </row>
    <row r="369" spans="4:6" x14ac:dyDescent="0.25">
      <c r="D369" s="21" t="s">
        <v>4702</v>
      </c>
      <c r="E369" s="21" t="s">
        <v>4703</v>
      </c>
      <c r="F369" s="21" t="s">
        <v>175</v>
      </c>
    </row>
    <row r="370" spans="4:6" x14ac:dyDescent="0.25">
      <c r="D370" s="21" t="s">
        <v>2721</v>
      </c>
      <c r="E370" s="21" t="s">
        <v>5135</v>
      </c>
      <c r="F370" s="21" t="s">
        <v>214</v>
      </c>
    </row>
    <row r="371" spans="4:6" x14ac:dyDescent="0.25">
      <c r="D371" s="1" t="s">
        <v>5535</v>
      </c>
      <c r="E371" s="1" t="s">
        <v>5545</v>
      </c>
      <c r="F371" s="21" t="s">
        <v>221</v>
      </c>
    </row>
    <row r="372" spans="4:6" x14ac:dyDescent="0.25">
      <c r="D372" s="21" t="s">
        <v>378</v>
      </c>
      <c r="E372" s="21" t="s">
        <v>383</v>
      </c>
      <c r="F372" s="21" t="s">
        <v>225</v>
      </c>
    </row>
    <row r="373" spans="4:6" x14ac:dyDescent="0.25">
      <c r="D373" s="21" t="s">
        <v>5594</v>
      </c>
      <c r="E373" s="21" t="s">
        <v>5599</v>
      </c>
      <c r="F373" s="21" t="s">
        <v>187</v>
      </c>
    </row>
    <row r="374" spans="4:6" x14ac:dyDescent="0.25">
      <c r="D374" s="21" t="s">
        <v>491</v>
      </c>
      <c r="E374" s="21" t="s">
        <v>492</v>
      </c>
      <c r="F374" s="21" t="s">
        <v>268</v>
      </c>
    </row>
    <row r="375" spans="4:6" x14ac:dyDescent="0.25">
      <c r="D375" s="21" t="s">
        <v>559</v>
      </c>
      <c r="E375" s="21" t="s">
        <v>560</v>
      </c>
      <c r="F375" s="21" t="s">
        <v>180</v>
      </c>
    </row>
    <row r="376" spans="4:6" x14ac:dyDescent="0.25">
      <c r="D376" s="21" t="s">
        <v>367</v>
      </c>
      <c r="E376" s="21" t="s">
        <v>5133</v>
      </c>
      <c r="F376" s="21" t="s">
        <v>180</v>
      </c>
    </row>
    <row r="377" spans="4:6" x14ac:dyDescent="0.25">
      <c r="D377" s="21" t="s">
        <v>374</v>
      </c>
      <c r="E377" s="21" t="s">
        <v>5134</v>
      </c>
      <c r="F377" s="21" t="s">
        <v>180</v>
      </c>
    </row>
    <row r="378" spans="4:6" x14ac:dyDescent="0.25">
      <c r="D378" s="21" t="s">
        <v>364</v>
      </c>
      <c r="E378" s="21" t="s">
        <v>365</v>
      </c>
      <c r="F378" s="21" t="s">
        <v>179</v>
      </c>
    </row>
    <row r="379" spans="4:6" x14ac:dyDescent="0.25">
      <c r="D379" s="21" t="s">
        <v>319</v>
      </c>
      <c r="E379" s="21" t="s">
        <v>326</v>
      </c>
      <c r="F379" s="21"/>
    </row>
    <row r="380" spans="4:6" x14ac:dyDescent="0.25">
      <c r="D380" s="21" t="s">
        <v>4995</v>
      </c>
      <c r="E380" s="21" t="s">
        <v>4996</v>
      </c>
      <c r="F380" s="21" t="s">
        <v>176</v>
      </c>
    </row>
    <row r="381" spans="4:6" x14ac:dyDescent="0.25">
      <c r="D381" s="21" t="s">
        <v>252</v>
      </c>
      <c r="E381" s="21" t="s">
        <v>253</v>
      </c>
      <c r="F381" s="21" t="s">
        <v>268</v>
      </c>
    </row>
    <row r="382" spans="4:6" x14ac:dyDescent="0.25">
      <c r="D382" s="21" t="s">
        <v>4936</v>
      </c>
      <c r="E382" s="21" t="s">
        <v>260</v>
      </c>
      <c r="F382" s="21" t="s">
        <v>268</v>
      </c>
    </row>
    <row r="383" spans="4:6" x14ac:dyDescent="0.25">
      <c r="D383" s="21" t="s">
        <v>4935</v>
      </c>
      <c r="E383" s="21" t="s">
        <v>4937</v>
      </c>
      <c r="F383" s="21" t="s">
        <v>268</v>
      </c>
    </row>
    <row r="384" spans="4:6" x14ac:dyDescent="0.25">
      <c r="D384" s="1" t="s">
        <v>5536</v>
      </c>
      <c r="E384" s="1" t="s">
        <v>5546</v>
      </c>
      <c r="F384" s="21" t="s">
        <v>221</v>
      </c>
    </row>
    <row r="385" spans="4:6" x14ac:dyDescent="0.25">
      <c r="D385" s="21" t="s">
        <v>627</v>
      </c>
      <c r="E385" s="21" t="s">
        <v>628</v>
      </c>
      <c r="F385" s="21" t="s">
        <v>180</v>
      </c>
    </row>
    <row r="386" spans="4:6" x14ac:dyDescent="0.25">
      <c r="D386" s="21" t="s">
        <v>259</v>
      </c>
      <c r="E386" s="21" t="s">
        <v>277</v>
      </c>
      <c r="F386" s="21" t="s">
        <v>180</v>
      </c>
    </row>
    <row r="387" spans="4:6" x14ac:dyDescent="0.25">
      <c r="D387" s="21" t="s">
        <v>5249</v>
      </c>
      <c r="E387" s="21" t="s">
        <v>5250</v>
      </c>
      <c r="F387" s="21" t="s">
        <v>179</v>
      </c>
    </row>
    <row r="388" spans="4:6" x14ac:dyDescent="0.25">
      <c r="D388" s="21" t="s">
        <v>468</v>
      </c>
      <c r="E388" s="21" t="s">
        <v>558</v>
      </c>
      <c r="F388" s="21" t="s">
        <v>180</v>
      </c>
    </row>
    <row r="389" spans="4:6" x14ac:dyDescent="0.25">
      <c r="D389" s="21" t="s">
        <v>366</v>
      </c>
      <c r="E389" s="21" t="s">
        <v>683</v>
      </c>
      <c r="F389" s="21" t="s">
        <v>180</v>
      </c>
    </row>
    <row r="390" spans="4:6" x14ac:dyDescent="0.25">
      <c r="D390" s="21" t="s">
        <v>696</v>
      </c>
      <c r="E390" s="21" t="s">
        <v>695</v>
      </c>
      <c r="F390" s="21"/>
    </row>
    <row r="391" spans="4:6" x14ac:dyDescent="0.25">
      <c r="D391" s="21" t="s">
        <v>5751</v>
      </c>
      <c r="E391" s="21" t="s">
        <v>5752</v>
      </c>
      <c r="F391" s="21" t="s">
        <v>235</v>
      </c>
    </row>
    <row r="392" spans="4:6" x14ac:dyDescent="0.25">
      <c r="D392" s="21" t="s">
        <v>5804</v>
      </c>
      <c r="E392" s="21" t="s">
        <v>5803</v>
      </c>
      <c r="F392" s="21" t="s">
        <v>235</v>
      </c>
    </row>
    <row r="393" spans="4:6" x14ac:dyDescent="0.25">
      <c r="D393" s="21" t="s">
        <v>285</v>
      </c>
      <c r="E393" s="21" t="s">
        <v>286</v>
      </c>
      <c r="F393" s="21" t="s">
        <v>235</v>
      </c>
    </row>
    <row r="394" spans="4:6" x14ac:dyDescent="0.25">
      <c r="D394" s="21" t="s">
        <v>5305</v>
      </c>
      <c r="E394" s="21" t="s">
        <v>5306</v>
      </c>
      <c r="F394" s="21" t="s">
        <v>235</v>
      </c>
    </row>
    <row r="395" spans="4:6" x14ac:dyDescent="0.25">
      <c r="D395" s="21" t="s">
        <v>5237</v>
      </c>
      <c r="E395" s="21" t="s">
        <v>5238</v>
      </c>
      <c r="F395" s="21" t="s">
        <v>179</v>
      </c>
    </row>
    <row r="396" spans="4:6" x14ac:dyDescent="0.25">
      <c r="D396" s="21" t="s">
        <v>5303</v>
      </c>
      <c r="E396" s="21" t="s">
        <v>5304</v>
      </c>
      <c r="F396" s="21" t="s">
        <v>235</v>
      </c>
    </row>
    <row r="397" spans="4:6" x14ac:dyDescent="0.25">
      <c r="D397" s="21" t="s">
        <v>4458</v>
      </c>
      <c r="E397" s="21" t="s">
        <v>4459</v>
      </c>
      <c r="F397" s="21" t="s">
        <v>182</v>
      </c>
    </row>
    <row r="398" spans="4:6" x14ac:dyDescent="0.25">
      <c r="D398" s="21" t="s">
        <v>5131</v>
      </c>
      <c r="E398" s="21" t="s">
        <v>5132</v>
      </c>
      <c r="F398" s="21" t="s">
        <v>179</v>
      </c>
    </row>
    <row r="399" spans="4:6" x14ac:dyDescent="0.25">
      <c r="D399" s="21" t="s">
        <v>362</v>
      </c>
      <c r="E399" s="21" t="s">
        <v>363</v>
      </c>
      <c r="F399" s="21" t="s">
        <v>179</v>
      </c>
    </row>
    <row r="400" spans="4:6" x14ac:dyDescent="0.25">
      <c r="D400" s="21" t="s">
        <v>372</v>
      </c>
      <c r="E400" s="21" t="s">
        <v>389</v>
      </c>
      <c r="F400" s="21" t="s">
        <v>180</v>
      </c>
    </row>
    <row r="401" spans="4:6" x14ac:dyDescent="0.25">
      <c r="D401" s="21" t="s">
        <v>354</v>
      </c>
      <c r="E401" s="21" t="s">
        <v>355</v>
      </c>
      <c r="F401" s="21"/>
    </row>
    <row r="402" spans="4:6" x14ac:dyDescent="0.25">
      <c r="D402" s="21" t="s">
        <v>485</v>
      </c>
      <c r="E402" s="21" t="s">
        <v>5140</v>
      </c>
      <c r="F402" s="21" t="s">
        <v>3174</v>
      </c>
    </row>
    <row r="403" spans="4:6" x14ac:dyDescent="0.25">
      <c r="D403" s="21" t="s">
        <v>5251</v>
      </c>
      <c r="E403" s="21" t="s">
        <v>5252</v>
      </c>
      <c r="F403" s="21" t="s">
        <v>3174</v>
      </c>
    </row>
    <row r="404" spans="4:6" x14ac:dyDescent="0.25">
      <c r="D404" s="21" t="s">
        <v>2381</v>
      </c>
      <c r="E404" s="21" t="s">
        <v>5346</v>
      </c>
      <c r="F404" s="21" t="s">
        <v>3174</v>
      </c>
    </row>
    <row r="405" spans="4:6" x14ac:dyDescent="0.25">
      <c r="D405" s="21" t="s">
        <v>333</v>
      </c>
      <c r="E405" s="21" t="s">
        <v>334</v>
      </c>
      <c r="F405" s="21" t="s">
        <v>179</v>
      </c>
    </row>
    <row r="406" spans="4:6" x14ac:dyDescent="0.25">
      <c r="D406" s="21" t="s">
        <v>5327</v>
      </c>
      <c r="E406" s="21" t="s">
        <v>5224</v>
      </c>
      <c r="F406" s="21" t="s">
        <v>182</v>
      </c>
    </row>
    <row r="407" spans="4:6" x14ac:dyDescent="0.25">
      <c r="D407" s="21" t="s">
        <v>5326</v>
      </c>
      <c r="E407" s="21" t="s">
        <v>5225</v>
      </c>
      <c r="F407" s="21" t="s">
        <v>182</v>
      </c>
    </row>
    <row r="408" spans="4:6" x14ac:dyDescent="0.25">
      <c r="D408" s="21" t="s">
        <v>307</v>
      </c>
      <c r="E408" s="21" t="s">
        <v>5302</v>
      </c>
      <c r="F408" s="21" t="s">
        <v>391</v>
      </c>
    </row>
    <row r="409" spans="4:6" x14ac:dyDescent="0.25">
      <c r="D409" s="21" t="s">
        <v>377</v>
      </c>
      <c r="E409" s="21" t="s">
        <v>382</v>
      </c>
      <c r="F409" s="21" t="s">
        <v>225</v>
      </c>
    </row>
  </sheetData>
  <autoFilter ref="A1:L1"/>
  <sortState ref="D2:F407">
    <sortCondition ref="D2:D407"/>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28"/>
  <sheetViews>
    <sheetView workbookViewId="0">
      <pane ySplit="1" topLeftCell="A265" activePane="bottomLeft" state="frozen"/>
      <selection pane="bottomLeft" activeCell="C273" sqref="C273"/>
    </sheetView>
  </sheetViews>
  <sheetFormatPr defaultRowHeight="15" x14ac:dyDescent="0.25"/>
  <sheetData>
    <row r="1" spans="1:26" x14ac:dyDescent="0.25">
      <c r="A1" s="5" t="s">
        <v>37</v>
      </c>
      <c r="B1" s="5" t="s">
        <v>36</v>
      </c>
      <c r="C1" s="5" t="s">
        <v>38</v>
      </c>
      <c r="D1" s="5" t="s">
        <v>102</v>
      </c>
      <c r="E1" s="5" t="s">
        <v>103</v>
      </c>
      <c r="F1" s="5" t="s">
        <v>39</v>
      </c>
      <c r="G1" s="5" t="s">
        <v>40</v>
      </c>
      <c r="H1" s="5" t="s">
        <v>104</v>
      </c>
      <c r="I1" s="5" t="s">
        <v>105</v>
      </c>
      <c r="J1" s="5" t="s">
        <v>106</v>
      </c>
      <c r="K1" s="5" t="s">
        <v>2542</v>
      </c>
      <c r="L1" s="5" t="s">
        <v>108</v>
      </c>
      <c r="M1" s="5" t="s">
        <v>41</v>
      </c>
      <c r="N1" s="5" t="s">
        <v>109</v>
      </c>
      <c r="O1" s="5" t="s">
        <v>42</v>
      </c>
      <c r="P1" s="5" t="s">
        <v>110</v>
      </c>
      <c r="Q1" s="5" t="s">
        <v>111</v>
      </c>
      <c r="R1" s="5" t="s">
        <v>112</v>
      </c>
      <c r="S1" s="5" t="s">
        <v>43</v>
      </c>
      <c r="T1" s="5" t="s">
        <v>47</v>
      </c>
      <c r="U1" s="5" t="s">
        <v>113</v>
      </c>
      <c r="V1" s="5" t="s">
        <v>114</v>
      </c>
      <c r="W1" s="5" t="s">
        <v>115</v>
      </c>
      <c r="X1" s="5" t="s">
        <v>44</v>
      </c>
      <c r="Y1" s="5" t="s">
        <v>46</v>
      </c>
      <c r="Z1" s="6" t="s">
        <v>45</v>
      </c>
    </row>
    <row r="2" spans="1:26" x14ac:dyDescent="0.25">
      <c r="A2" s="5">
        <f>1</f>
        <v>1</v>
      </c>
      <c r="B2" s="5"/>
      <c r="C2" s="5"/>
      <c r="D2" s="5"/>
      <c r="E2" s="5"/>
      <c r="F2" s="5"/>
      <c r="G2" s="5"/>
      <c r="H2" s="5"/>
      <c r="I2" s="5"/>
      <c r="J2" s="5"/>
      <c r="K2" s="5"/>
      <c r="L2" s="5"/>
      <c r="M2" s="5"/>
      <c r="N2" s="5"/>
      <c r="O2" s="5"/>
      <c r="P2" s="5"/>
      <c r="Q2" s="5"/>
      <c r="R2" s="5"/>
      <c r="S2" s="5">
        <f>26</f>
        <v>26</v>
      </c>
      <c r="T2" s="5"/>
      <c r="U2" s="5"/>
      <c r="V2" s="5"/>
      <c r="W2" s="5"/>
      <c r="X2" s="5">
        <f>1</f>
        <v>1</v>
      </c>
      <c r="Y2" s="6">
        <f t="shared" ref="Y2:Y42" si="0">SUM(A2:X2)</f>
        <v>28</v>
      </c>
      <c r="Z2" s="7" t="s">
        <v>75</v>
      </c>
    </row>
    <row r="3" spans="1:26" x14ac:dyDescent="0.25">
      <c r="A3" s="5"/>
      <c r="B3" s="5">
        <v>1</v>
      </c>
      <c r="C3" s="5"/>
      <c r="D3" s="5"/>
      <c r="E3" s="5"/>
      <c r="F3" s="5"/>
      <c r="G3" s="5"/>
      <c r="H3" s="5"/>
      <c r="I3" s="5"/>
      <c r="J3" s="5"/>
      <c r="K3" s="5">
        <v>1</v>
      </c>
      <c r="L3" s="5"/>
      <c r="M3" s="5"/>
      <c r="N3" s="5"/>
      <c r="O3" s="5"/>
      <c r="P3" s="5"/>
      <c r="Q3" s="5"/>
      <c r="R3" s="5"/>
      <c r="S3" s="5"/>
      <c r="T3" s="5"/>
      <c r="U3" s="5"/>
      <c r="V3" s="5"/>
      <c r="W3" s="5"/>
      <c r="X3" s="5"/>
      <c r="Y3" s="6">
        <f t="shared" si="0"/>
        <v>2</v>
      </c>
      <c r="Z3" s="7" t="s">
        <v>457</v>
      </c>
    </row>
    <row r="4" spans="1:26" x14ac:dyDescent="0.25">
      <c r="A4" s="5">
        <f>2+3+2+1+3+6+1+7+1+1+2+2+5+6+1+1+1+1+1+1+3+1+4+2+1+1+4+1+7+13+1+1+11</f>
        <v>98</v>
      </c>
      <c r="B4" s="5">
        <f>23+3+7</f>
        <v>33</v>
      </c>
      <c r="C4" s="5">
        <f>1+2</f>
        <v>3</v>
      </c>
      <c r="D4" s="5"/>
      <c r="E4" s="5"/>
      <c r="F4" s="5"/>
      <c r="G4" s="5"/>
      <c r="H4" s="5"/>
      <c r="I4" s="5"/>
      <c r="J4" s="5"/>
      <c r="K4" s="5"/>
      <c r="L4" s="5"/>
      <c r="M4" s="5"/>
      <c r="N4" s="5"/>
      <c r="O4" s="5"/>
      <c r="P4" s="5"/>
      <c r="Q4" s="5"/>
      <c r="R4" s="5"/>
      <c r="S4" s="5">
        <f>7</f>
        <v>7</v>
      </c>
      <c r="T4" s="5">
        <f>12+4</f>
        <v>16</v>
      </c>
      <c r="U4" s="5"/>
      <c r="V4" s="5">
        <v>252</v>
      </c>
      <c r="W4" s="5"/>
      <c r="X4" s="5">
        <f>4</f>
        <v>4</v>
      </c>
      <c r="Y4" s="6">
        <f t="shared" si="0"/>
        <v>413</v>
      </c>
      <c r="Z4" s="7">
        <v>911</v>
      </c>
    </row>
    <row r="5" spans="1:26" x14ac:dyDescent="0.25">
      <c r="A5" s="5">
        <f>2</f>
        <v>2</v>
      </c>
      <c r="B5" s="5"/>
      <c r="C5" s="5">
        <f>10</f>
        <v>10</v>
      </c>
      <c r="D5" s="5"/>
      <c r="E5" s="5"/>
      <c r="F5" s="5"/>
      <c r="G5" s="5"/>
      <c r="H5" s="5"/>
      <c r="I5" s="5"/>
      <c r="J5" s="5"/>
      <c r="K5" s="5"/>
      <c r="L5" s="5"/>
      <c r="M5" s="5"/>
      <c r="N5" s="5"/>
      <c r="O5" s="5"/>
      <c r="P5" s="5"/>
      <c r="Q5" s="5"/>
      <c r="R5" s="5"/>
      <c r="S5" s="5"/>
      <c r="T5" s="5"/>
      <c r="U5" s="5"/>
      <c r="V5" s="5"/>
      <c r="W5" s="5"/>
      <c r="X5" s="5"/>
      <c r="Y5" s="6">
        <f t="shared" si="0"/>
        <v>12</v>
      </c>
      <c r="Z5" s="5" t="s">
        <v>1987</v>
      </c>
    </row>
    <row r="6" spans="1:26" x14ac:dyDescent="0.25">
      <c r="A6" s="5">
        <v>1</v>
      </c>
      <c r="B6" s="5"/>
      <c r="C6" s="5"/>
      <c r="D6" s="5"/>
      <c r="E6" s="5"/>
      <c r="F6" s="5"/>
      <c r="G6" s="5"/>
      <c r="H6" s="5"/>
      <c r="I6" s="5"/>
      <c r="J6" s="5"/>
      <c r="K6" s="5"/>
      <c r="L6" s="5"/>
      <c r="M6" s="5"/>
      <c r="N6" s="5"/>
      <c r="O6" s="5"/>
      <c r="P6" s="5"/>
      <c r="Q6" s="5"/>
      <c r="R6" s="5"/>
      <c r="S6" s="5"/>
      <c r="T6" s="5"/>
      <c r="U6" s="5"/>
      <c r="V6" s="5"/>
      <c r="W6" s="5"/>
      <c r="X6" s="5"/>
      <c r="Y6" s="6">
        <f t="shared" si="0"/>
        <v>1</v>
      </c>
      <c r="Z6" s="5" t="s">
        <v>6035</v>
      </c>
    </row>
    <row r="7" spans="1:26" x14ac:dyDescent="0.25">
      <c r="A7" s="5">
        <v>11</v>
      </c>
      <c r="B7" s="5">
        <f>4</f>
        <v>4</v>
      </c>
      <c r="C7" s="5"/>
      <c r="D7" s="5"/>
      <c r="E7" s="5"/>
      <c r="F7" s="5"/>
      <c r="G7" s="5">
        <f>2</f>
        <v>2</v>
      </c>
      <c r="H7" s="5"/>
      <c r="I7" s="5"/>
      <c r="J7" s="5"/>
      <c r="K7" s="5"/>
      <c r="L7" s="5"/>
      <c r="M7" s="5"/>
      <c r="N7" s="5"/>
      <c r="O7" s="5"/>
      <c r="P7" s="5"/>
      <c r="Q7" s="5"/>
      <c r="R7" s="5"/>
      <c r="S7" s="5">
        <f>16</f>
        <v>16</v>
      </c>
      <c r="T7" s="5"/>
      <c r="U7" s="5"/>
      <c r="V7" s="5"/>
      <c r="W7" s="5"/>
      <c r="X7" s="5">
        <v>2</v>
      </c>
      <c r="Y7" s="6">
        <f t="shared" si="0"/>
        <v>35</v>
      </c>
      <c r="Z7" s="5" t="s">
        <v>1988</v>
      </c>
    </row>
    <row r="8" spans="1:26" x14ac:dyDescent="0.25">
      <c r="A8" s="5">
        <v>2</v>
      </c>
      <c r="B8" s="5">
        <f>1</f>
        <v>1</v>
      </c>
      <c r="C8" s="5"/>
      <c r="D8" s="5"/>
      <c r="E8" s="5"/>
      <c r="F8" s="5"/>
      <c r="G8" s="5"/>
      <c r="H8" s="5"/>
      <c r="I8" s="5"/>
      <c r="J8" s="5"/>
      <c r="K8" s="5"/>
      <c r="L8" s="5"/>
      <c r="M8" s="5"/>
      <c r="N8" s="5"/>
      <c r="O8" s="5"/>
      <c r="P8" s="5"/>
      <c r="Q8" s="5"/>
      <c r="R8" s="5"/>
      <c r="S8" s="5"/>
      <c r="T8" s="5"/>
      <c r="U8" s="5"/>
      <c r="V8" s="5"/>
      <c r="W8" s="5"/>
      <c r="X8" s="5"/>
      <c r="Y8" s="6">
        <f t="shared" si="0"/>
        <v>3</v>
      </c>
      <c r="Z8" s="5" t="s">
        <v>1989</v>
      </c>
    </row>
    <row r="9" spans="1:26" x14ac:dyDescent="0.25">
      <c r="A9" s="5">
        <v>13</v>
      </c>
      <c r="B9" s="5"/>
      <c r="C9" s="5"/>
      <c r="D9" s="5"/>
      <c r="E9" s="5"/>
      <c r="F9" s="5"/>
      <c r="G9" s="5"/>
      <c r="H9" s="5"/>
      <c r="I9" s="5"/>
      <c r="J9" s="5"/>
      <c r="K9" s="5"/>
      <c r="L9" s="5"/>
      <c r="M9" s="5"/>
      <c r="N9" s="5"/>
      <c r="O9" s="5"/>
      <c r="P9" s="5"/>
      <c r="Q9" s="5"/>
      <c r="R9" s="5"/>
      <c r="S9" s="5"/>
      <c r="T9" s="5"/>
      <c r="U9" s="5"/>
      <c r="V9" s="5"/>
      <c r="W9" s="5"/>
      <c r="X9" s="5"/>
      <c r="Y9" s="6">
        <f t="shared" si="0"/>
        <v>13</v>
      </c>
      <c r="Z9" s="5" t="s">
        <v>6083</v>
      </c>
    </row>
    <row r="10" spans="1:26" x14ac:dyDescent="0.25">
      <c r="A10" s="5">
        <f>2+1+8+1</f>
        <v>12</v>
      </c>
      <c r="B10" s="5"/>
      <c r="C10" s="5"/>
      <c r="D10" s="5"/>
      <c r="E10" s="5"/>
      <c r="F10" s="5"/>
      <c r="G10" s="5"/>
      <c r="H10" s="5"/>
      <c r="I10" s="5"/>
      <c r="J10" s="5"/>
      <c r="K10" s="5"/>
      <c r="L10" s="5"/>
      <c r="M10" s="5">
        <f>1</f>
        <v>1</v>
      </c>
      <c r="N10" s="5"/>
      <c r="O10" s="5"/>
      <c r="P10" s="5"/>
      <c r="Q10" s="5"/>
      <c r="R10" s="5"/>
      <c r="S10" s="5"/>
      <c r="T10" s="5">
        <f>7</f>
        <v>7</v>
      </c>
      <c r="U10" s="5"/>
      <c r="V10" s="5">
        <f>1</f>
        <v>1</v>
      </c>
      <c r="W10" s="5"/>
      <c r="X10" s="5"/>
      <c r="Y10" s="6">
        <f t="shared" si="0"/>
        <v>21</v>
      </c>
      <c r="Z10" s="5" t="s">
        <v>1990</v>
      </c>
    </row>
    <row r="11" spans="1:26" x14ac:dyDescent="0.25">
      <c r="A11" s="5"/>
      <c r="B11" s="5"/>
      <c r="C11" s="5"/>
      <c r="D11" s="5"/>
      <c r="E11" s="5"/>
      <c r="F11" s="5"/>
      <c r="G11" s="5"/>
      <c r="H11" s="5"/>
      <c r="I11" s="5"/>
      <c r="J11" s="5"/>
      <c r="K11" s="5"/>
      <c r="L11" s="5"/>
      <c r="M11" s="5"/>
      <c r="N11" s="5"/>
      <c r="O11" s="5"/>
      <c r="P11" s="5"/>
      <c r="Q11" s="5"/>
      <c r="R11" s="5"/>
      <c r="S11" s="5"/>
      <c r="T11" s="5"/>
      <c r="U11" s="5"/>
      <c r="V11" s="5"/>
      <c r="W11" s="5"/>
      <c r="X11" s="5"/>
      <c r="Y11" s="6">
        <f t="shared" si="0"/>
        <v>0</v>
      </c>
      <c r="Z11" s="5" t="s">
        <v>6036</v>
      </c>
    </row>
    <row r="12" spans="1:26" x14ac:dyDescent="0.25">
      <c r="A12" s="5">
        <v>3</v>
      </c>
      <c r="B12" s="5">
        <v>15</v>
      </c>
      <c r="C12" s="5"/>
      <c r="D12" s="5"/>
      <c r="E12" s="5"/>
      <c r="F12" s="5"/>
      <c r="G12" s="5"/>
      <c r="H12" s="5"/>
      <c r="I12" s="5"/>
      <c r="J12" s="5"/>
      <c r="K12" s="5"/>
      <c r="L12" s="5"/>
      <c r="M12" s="5"/>
      <c r="N12" s="5"/>
      <c r="O12" s="5"/>
      <c r="P12" s="5"/>
      <c r="Q12" s="5"/>
      <c r="R12" s="5"/>
      <c r="S12" s="5">
        <v>1</v>
      </c>
      <c r="T12" s="5"/>
      <c r="U12" s="5"/>
      <c r="V12" s="5"/>
      <c r="W12" s="5"/>
      <c r="X12" s="5"/>
      <c r="Y12" s="6">
        <f t="shared" si="0"/>
        <v>19</v>
      </c>
      <c r="Z12" s="5" t="s">
        <v>6038</v>
      </c>
    </row>
    <row r="13" spans="1:26" x14ac:dyDescent="0.25">
      <c r="A13" s="5"/>
      <c r="B13" s="5"/>
      <c r="C13" s="5">
        <f>10+36+51+33+53+51+54+53+53+54+11+24+27</f>
        <v>510</v>
      </c>
      <c r="D13" s="5"/>
      <c r="E13" s="5"/>
      <c r="F13" s="5"/>
      <c r="G13" s="5"/>
      <c r="H13" s="5"/>
      <c r="I13" s="5"/>
      <c r="J13" s="5"/>
      <c r="K13" s="5"/>
      <c r="L13" s="5"/>
      <c r="M13" s="5"/>
      <c r="N13" s="5"/>
      <c r="O13" s="5"/>
      <c r="P13" s="5"/>
      <c r="Q13" s="5"/>
      <c r="R13" s="5"/>
      <c r="S13" s="5"/>
      <c r="T13" s="5"/>
      <c r="U13" s="5"/>
      <c r="V13" s="5"/>
      <c r="W13" s="5"/>
      <c r="X13" s="5">
        <v>13</v>
      </c>
      <c r="Y13" s="6">
        <f t="shared" si="0"/>
        <v>523</v>
      </c>
      <c r="Z13" s="5" t="s">
        <v>6039</v>
      </c>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v>1</v>
      </c>
      <c r="Y14" s="6">
        <f t="shared" si="0"/>
        <v>1</v>
      </c>
      <c r="Z14" s="5" t="s">
        <v>6065</v>
      </c>
    </row>
    <row r="15" spans="1:26" x14ac:dyDescent="0.25">
      <c r="A15" s="5">
        <v>2</v>
      </c>
      <c r="B15" s="5"/>
      <c r="C15" s="5"/>
      <c r="D15" s="5"/>
      <c r="E15" s="5"/>
      <c r="F15" s="5"/>
      <c r="G15" s="5"/>
      <c r="H15" s="5"/>
      <c r="I15" s="5"/>
      <c r="J15" s="5"/>
      <c r="K15" s="5"/>
      <c r="L15" s="5"/>
      <c r="M15" s="5"/>
      <c r="N15" s="5"/>
      <c r="O15" s="5"/>
      <c r="P15" s="5"/>
      <c r="Q15" s="5"/>
      <c r="R15" s="5"/>
      <c r="S15" s="5"/>
      <c r="T15" s="5"/>
      <c r="U15" s="5"/>
      <c r="V15" s="5"/>
      <c r="W15" s="5"/>
      <c r="X15" s="5"/>
      <c r="Y15" s="6">
        <f t="shared" si="0"/>
        <v>2</v>
      </c>
      <c r="Z15" s="5" t="s">
        <v>6066</v>
      </c>
    </row>
    <row r="16" spans="1:26" x14ac:dyDescent="0.25">
      <c r="A16" s="5">
        <f>1</f>
        <v>1</v>
      </c>
      <c r="B16" s="5"/>
      <c r="C16" s="5">
        <f>1</f>
        <v>1</v>
      </c>
      <c r="D16" s="5"/>
      <c r="E16" s="5"/>
      <c r="F16" s="5"/>
      <c r="G16" s="5"/>
      <c r="H16" s="5"/>
      <c r="I16" s="5"/>
      <c r="J16" s="5"/>
      <c r="K16" s="5"/>
      <c r="L16" s="5"/>
      <c r="M16" s="5"/>
      <c r="N16" s="5"/>
      <c r="O16" s="5"/>
      <c r="P16" s="5"/>
      <c r="Q16" s="5"/>
      <c r="R16" s="5"/>
      <c r="S16" s="5"/>
      <c r="T16" s="5"/>
      <c r="U16" s="5"/>
      <c r="V16" s="5"/>
      <c r="W16" s="5"/>
      <c r="X16" s="5"/>
      <c r="Y16" s="6">
        <f t="shared" si="0"/>
        <v>2</v>
      </c>
      <c r="Z16" s="5" t="s">
        <v>1991</v>
      </c>
    </row>
    <row r="17" spans="1:26" x14ac:dyDescent="0.25">
      <c r="A17" s="5">
        <v>8</v>
      </c>
      <c r="B17" s="5">
        <v>3</v>
      </c>
      <c r="C17" s="5"/>
      <c r="D17" s="5"/>
      <c r="E17" s="5"/>
      <c r="F17" s="5"/>
      <c r="G17" s="5"/>
      <c r="H17" s="5"/>
      <c r="I17" s="5"/>
      <c r="J17" s="5"/>
      <c r="K17" s="5"/>
      <c r="L17" s="5"/>
      <c r="M17" s="5"/>
      <c r="N17" s="5"/>
      <c r="O17" s="5"/>
      <c r="P17" s="5"/>
      <c r="Q17" s="5"/>
      <c r="R17" s="5"/>
      <c r="S17" s="5">
        <v>1</v>
      </c>
      <c r="T17" s="5"/>
      <c r="U17" s="5"/>
      <c r="V17" s="5"/>
      <c r="W17" s="5"/>
      <c r="X17" s="5"/>
      <c r="Y17" s="6">
        <f t="shared" si="0"/>
        <v>12</v>
      </c>
      <c r="Z17" s="5" t="s">
        <v>6067</v>
      </c>
    </row>
    <row r="18" spans="1:26" x14ac:dyDescent="0.25">
      <c r="A18" s="5"/>
      <c r="B18" s="5"/>
      <c r="C18" s="5"/>
      <c r="D18" s="5"/>
      <c r="E18" s="5"/>
      <c r="F18" s="5"/>
      <c r="G18" s="5">
        <v>4</v>
      </c>
      <c r="H18" s="5"/>
      <c r="I18" s="5"/>
      <c r="J18" s="5"/>
      <c r="K18" s="5"/>
      <c r="L18" s="5"/>
      <c r="M18" s="5"/>
      <c r="N18" s="5"/>
      <c r="O18" s="5"/>
      <c r="P18" s="5"/>
      <c r="Q18" s="5"/>
      <c r="R18" s="5"/>
      <c r="S18" s="5"/>
      <c r="T18" s="5"/>
      <c r="U18" s="5"/>
      <c r="V18" s="5"/>
      <c r="W18" s="5"/>
      <c r="X18" s="5"/>
      <c r="Y18" s="6">
        <f t="shared" si="0"/>
        <v>4</v>
      </c>
      <c r="Z18" s="5" t="s">
        <v>1992</v>
      </c>
    </row>
    <row r="19" spans="1:26" x14ac:dyDescent="0.25">
      <c r="A19" s="5"/>
      <c r="B19" s="5">
        <f>12</f>
        <v>12</v>
      </c>
      <c r="C19" s="5"/>
      <c r="D19" s="5"/>
      <c r="E19" s="5"/>
      <c r="F19" s="5"/>
      <c r="G19" s="5"/>
      <c r="H19" s="5"/>
      <c r="I19" s="5"/>
      <c r="J19" s="5"/>
      <c r="K19" s="5">
        <f>1</f>
        <v>1</v>
      </c>
      <c r="L19" s="5"/>
      <c r="M19" s="5"/>
      <c r="N19" s="5"/>
      <c r="O19" s="5"/>
      <c r="P19" s="5"/>
      <c r="Q19" s="5"/>
      <c r="R19" s="5"/>
      <c r="S19" s="5"/>
      <c r="T19" s="5"/>
      <c r="U19" s="5"/>
      <c r="V19" s="5"/>
      <c r="W19" s="5"/>
      <c r="X19" s="5"/>
      <c r="Y19" s="6">
        <f t="shared" si="0"/>
        <v>13</v>
      </c>
      <c r="Z19" s="5" t="s">
        <v>6068</v>
      </c>
    </row>
    <row r="20" spans="1:26" x14ac:dyDescent="0.25">
      <c r="A20" s="5"/>
      <c r="B20" s="5"/>
      <c r="C20" s="5"/>
      <c r="D20" s="5"/>
      <c r="E20" s="5"/>
      <c r="F20" s="5"/>
      <c r="G20" s="5"/>
      <c r="H20" s="5"/>
      <c r="I20" s="5"/>
      <c r="J20" s="5"/>
      <c r="K20" s="5"/>
      <c r="L20" s="5"/>
      <c r="M20" s="5">
        <f>1</f>
        <v>1</v>
      </c>
      <c r="N20" s="5"/>
      <c r="O20" s="5"/>
      <c r="P20" s="5"/>
      <c r="Q20" s="5"/>
      <c r="R20" s="5"/>
      <c r="S20" s="5"/>
      <c r="T20" s="5"/>
      <c r="U20" s="5"/>
      <c r="V20" s="5"/>
      <c r="W20" s="5"/>
      <c r="X20" s="5"/>
      <c r="Y20" s="6">
        <f t="shared" si="0"/>
        <v>1</v>
      </c>
      <c r="Z20" s="5" t="s">
        <v>1993</v>
      </c>
    </row>
    <row r="21" spans="1:26" x14ac:dyDescent="0.25">
      <c r="A21" s="5">
        <v>1</v>
      </c>
      <c r="B21" s="5"/>
      <c r="C21" s="5"/>
      <c r="D21" s="5"/>
      <c r="E21" s="5"/>
      <c r="F21" s="5"/>
      <c r="G21" s="5"/>
      <c r="H21" s="5"/>
      <c r="I21" s="5"/>
      <c r="J21" s="5"/>
      <c r="K21" s="5"/>
      <c r="L21" s="5"/>
      <c r="M21" s="5"/>
      <c r="N21" s="5"/>
      <c r="O21" s="5"/>
      <c r="P21" s="5"/>
      <c r="Q21" s="5"/>
      <c r="R21" s="5"/>
      <c r="S21" s="5"/>
      <c r="T21" s="5"/>
      <c r="U21" s="5"/>
      <c r="V21" s="5"/>
      <c r="W21" s="5"/>
      <c r="X21" s="5"/>
      <c r="Y21" s="6">
        <f t="shared" si="0"/>
        <v>1</v>
      </c>
      <c r="Z21" s="5" t="s">
        <v>6040</v>
      </c>
    </row>
    <row r="22" spans="1:26" x14ac:dyDescent="0.25">
      <c r="A22" s="5">
        <v>1</v>
      </c>
      <c r="B22" s="5"/>
      <c r="C22" s="5"/>
      <c r="D22" s="5"/>
      <c r="E22" s="5"/>
      <c r="F22" s="5"/>
      <c r="G22" s="5"/>
      <c r="H22" s="5"/>
      <c r="I22" s="5"/>
      <c r="J22" s="5"/>
      <c r="K22" s="5"/>
      <c r="L22" s="5"/>
      <c r="M22" s="5"/>
      <c r="N22" s="5"/>
      <c r="O22" s="5"/>
      <c r="P22" s="5"/>
      <c r="Q22" s="5"/>
      <c r="R22" s="5"/>
      <c r="S22" s="5"/>
      <c r="T22" s="5"/>
      <c r="U22" s="5"/>
      <c r="V22" s="5"/>
      <c r="W22" s="5"/>
      <c r="X22" s="5"/>
      <c r="Y22" s="6">
        <f t="shared" si="0"/>
        <v>1</v>
      </c>
      <c r="Z22" s="5" t="s">
        <v>6037</v>
      </c>
    </row>
    <row r="23" spans="1:26" x14ac:dyDescent="0.25">
      <c r="A23" s="5"/>
      <c r="B23" s="5">
        <v>8</v>
      </c>
      <c r="C23" s="5"/>
      <c r="D23" s="5"/>
      <c r="E23" s="5"/>
      <c r="F23" s="5"/>
      <c r="G23" s="5"/>
      <c r="H23" s="5"/>
      <c r="I23" s="5"/>
      <c r="J23" s="5"/>
      <c r="K23" s="5"/>
      <c r="L23" s="5"/>
      <c r="M23" s="5"/>
      <c r="N23" s="5"/>
      <c r="O23" s="5"/>
      <c r="P23" s="5"/>
      <c r="Q23" s="5"/>
      <c r="R23" s="5"/>
      <c r="S23" s="5"/>
      <c r="T23" s="5"/>
      <c r="U23" s="5"/>
      <c r="V23" s="5"/>
      <c r="W23" s="5"/>
      <c r="X23" s="5">
        <v>1</v>
      </c>
      <c r="Y23" s="6">
        <f t="shared" si="0"/>
        <v>9</v>
      </c>
      <c r="Z23" s="5" t="s">
        <v>6041</v>
      </c>
    </row>
    <row r="24" spans="1:26" x14ac:dyDescent="0.25">
      <c r="A24" s="5">
        <f>1</f>
        <v>1</v>
      </c>
      <c r="B24" s="5"/>
      <c r="C24" s="5"/>
      <c r="D24" s="5"/>
      <c r="E24" s="5"/>
      <c r="F24" s="5"/>
      <c r="G24" s="5"/>
      <c r="H24" s="5"/>
      <c r="I24" s="5"/>
      <c r="J24" s="5"/>
      <c r="K24" s="5"/>
      <c r="L24" s="5"/>
      <c r="M24" s="5"/>
      <c r="N24" s="5"/>
      <c r="O24" s="5"/>
      <c r="P24" s="5"/>
      <c r="Q24" s="5"/>
      <c r="R24" s="5"/>
      <c r="S24" s="5"/>
      <c r="T24" s="5"/>
      <c r="U24" s="5"/>
      <c r="V24" s="5"/>
      <c r="W24" s="5"/>
      <c r="X24" s="5"/>
      <c r="Y24" s="6">
        <f t="shared" si="0"/>
        <v>1</v>
      </c>
      <c r="Z24" s="5" t="s">
        <v>1994</v>
      </c>
    </row>
    <row r="25" spans="1:26" x14ac:dyDescent="0.25">
      <c r="A25" s="5">
        <v>31</v>
      </c>
      <c r="B25" s="5"/>
      <c r="C25" s="5">
        <v>1</v>
      </c>
      <c r="D25" s="5"/>
      <c r="E25" s="5"/>
      <c r="F25" s="5"/>
      <c r="G25" s="5"/>
      <c r="H25" s="5"/>
      <c r="I25" s="5"/>
      <c r="J25" s="5"/>
      <c r="K25" s="5"/>
      <c r="L25" s="5"/>
      <c r="M25" s="5"/>
      <c r="N25" s="5"/>
      <c r="O25" s="5"/>
      <c r="P25" s="5"/>
      <c r="Q25" s="5"/>
      <c r="R25" s="5"/>
      <c r="S25" s="5"/>
      <c r="T25" s="5"/>
      <c r="U25" s="5"/>
      <c r="V25" s="5"/>
      <c r="W25" s="5"/>
      <c r="X25" s="5"/>
      <c r="Y25" s="6">
        <f t="shared" si="0"/>
        <v>32</v>
      </c>
      <c r="Z25" s="5" t="s">
        <v>6042</v>
      </c>
    </row>
    <row r="26" spans="1:26" x14ac:dyDescent="0.25">
      <c r="A26" s="5"/>
      <c r="B26" s="5">
        <f>2</f>
        <v>2</v>
      </c>
      <c r="C26" s="5">
        <f>1</f>
        <v>1</v>
      </c>
      <c r="D26" s="5"/>
      <c r="E26" s="5"/>
      <c r="F26" s="5"/>
      <c r="G26" s="5"/>
      <c r="H26" s="5"/>
      <c r="I26" s="5"/>
      <c r="J26" s="5"/>
      <c r="K26" s="5">
        <f>2</f>
        <v>2</v>
      </c>
      <c r="L26" s="5"/>
      <c r="M26" s="5"/>
      <c r="N26" s="5"/>
      <c r="O26" s="5"/>
      <c r="P26" s="5"/>
      <c r="Q26" s="5"/>
      <c r="R26" s="5"/>
      <c r="S26" s="5"/>
      <c r="T26" s="5"/>
      <c r="U26" s="5"/>
      <c r="V26" s="5"/>
      <c r="W26" s="5"/>
      <c r="X26" s="5"/>
      <c r="Y26" s="6">
        <f t="shared" si="0"/>
        <v>5</v>
      </c>
      <c r="Z26" s="5" t="s">
        <v>1995</v>
      </c>
    </row>
    <row r="27" spans="1:26" x14ac:dyDescent="0.25">
      <c r="A27" s="5"/>
      <c r="B27" s="5">
        <f>3</f>
        <v>3</v>
      </c>
      <c r="C27" s="5"/>
      <c r="D27" s="5"/>
      <c r="E27" s="5"/>
      <c r="F27" s="5"/>
      <c r="G27" s="5"/>
      <c r="H27" s="5"/>
      <c r="I27" s="5"/>
      <c r="J27" s="5"/>
      <c r="K27" s="5"/>
      <c r="L27" s="5"/>
      <c r="M27" s="5"/>
      <c r="N27" s="5"/>
      <c r="O27" s="5"/>
      <c r="P27" s="5"/>
      <c r="Q27" s="5"/>
      <c r="R27" s="5"/>
      <c r="S27" s="5"/>
      <c r="T27" s="5"/>
      <c r="U27" s="5"/>
      <c r="V27" s="5"/>
      <c r="W27" s="5"/>
      <c r="X27" s="5"/>
      <c r="Y27" s="6">
        <f t="shared" si="0"/>
        <v>3</v>
      </c>
      <c r="Z27" s="5" t="s">
        <v>1996</v>
      </c>
    </row>
    <row r="28" spans="1:26" x14ac:dyDescent="0.25">
      <c r="A28" s="5">
        <v>1</v>
      </c>
      <c r="B28" s="5"/>
      <c r="C28" s="5"/>
      <c r="D28" s="5"/>
      <c r="E28" s="5"/>
      <c r="F28" s="5"/>
      <c r="G28" s="5"/>
      <c r="H28" s="5"/>
      <c r="I28" s="5"/>
      <c r="J28" s="5"/>
      <c r="K28" s="5"/>
      <c r="L28" s="5"/>
      <c r="M28" s="5"/>
      <c r="N28" s="5"/>
      <c r="O28" s="5"/>
      <c r="P28" s="5"/>
      <c r="Q28" s="5"/>
      <c r="R28" s="5"/>
      <c r="S28" s="5"/>
      <c r="T28" s="5"/>
      <c r="U28" s="5"/>
      <c r="V28" s="5"/>
      <c r="W28" s="5"/>
      <c r="X28" s="5"/>
      <c r="Y28" s="6">
        <f t="shared" si="0"/>
        <v>1</v>
      </c>
      <c r="Z28" s="5" t="s">
        <v>6043</v>
      </c>
    </row>
    <row r="29" spans="1:26" x14ac:dyDescent="0.25">
      <c r="A29" s="5">
        <v>1</v>
      </c>
      <c r="B29" s="5"/>
      <c r="C29" s="5"/>
      <c r="D29" s="5"/>
      <c r="E29" s="5"/>
      <c r="F29" s="5"/>
      <c r="G29" s="5"/>
      <c r="H29" s="5"/>
      <c r="I29" s="5"/>
      <c r="J29" s="5"/>
      <c r="K29" s="5"/>
      <c r="L29" s="5"/>
      <c r="M29" s="5"/>
      <c r="N29" s="5"/>
      <c r="O29" s="5"/>
      <c r="P29" s="5"/>
      <c r="Q29" s="5"/>
      <c r="R29" s="5"/>
      <c r="S29" s="5"/>
      <c r="T29" s="5"/>
      <c r="U29" s="5"/>
      <c r="V29" s="5"/>
      <c r="W29" s="5"/>
      <c r="X29" s="5"/>
      <c r="Y29" s="6">
        <f t="shared" si="0"/>
        <v>1</v>
      </c>
      <c r="Z29" s="5" t="s">
        <v>6044</v>
      </c>
    </row>
    <row r="30" spans="1:26" x14ac:dyDescent="0.25">
      <c r="A30" s="5">
        <f>5</f>
        <v>5</v>
      </c>
      <c r="B30" s="5">
        <f>2</f>
        <v>2</v>
      </c>
      <c r="C30" s="5">
        <f>1</f>
        <v>1</v>
      </c>
      <c r="D30" s="5"/>
      <c r="E30" s="5"/>
      <c r="F30" s="5"/>
      <c r="G30" s="5"/>
      <c r="H30" s="5"/>
      <c r="I30" s="5"/>
      <c r="J30" s="5"/>
      <c r="K30" s="5"/>
      <c r="L30" s="5"/>
      <c r="M30" s="5"/>
      <c r="N30" s="5"/>
      <c r="O30" s="5"/>
      <c r="P30" s="5"/>
      <c r="Q30" s="5"/>
      <c r="R30" s="5"/>
      <c r="S30" s="5"/>
      <c r="T30" s="5"/>
      <c r="U30" s="5"/>
      <c r="V30" s="5"/>
      <c r="W30" s="5"/>
      <c r="X30" s="5"/>
      <c r="Y30" s="6">
        <f t="shared" si="0"/>
        <v>8</v>
      </c>
      <c r="Z30" s="5" t="s">
        <v>1997</v>
      </c>
    </row>
    <row r="31" spans="1:26" x14ac:dyDescent="0.25">
      <c r="A31" s="5">
        <f>1+6+1+5+1+4+1+2+3</f>
        <v>24</v>
      </c>
      <c r="B31" s="5">
        <f>1</f>
        <v>1</v>
      </c>
      <c r="C31" s="5"/>
      <c r="D31" s="5"/>
      <c r="E31" s="5"/>
      <c r="F31" s="5"/>
      <c r="G31" s="5"/>
      <c r="H31" s="5"/>
      <c r="I31" s="5"/>
      <c r="J31" s="5"/>
      <c r="K31" s="5"/>
      <c r="L31" s="5"/>
      <c r="M31" s="5"/>
      <c r="N31" s="5"/>
      <c r="O31" s="5"/>
      <c r="P31" s="5"/>
      <c r="Q31" s="5"/>
      <c r="R31" s="5"/>
      <c r="S31" s="5"/>
      <c r="T31" s="5"/>
      <c r="U31" s="5"/>
      <c r="V31" s="5"/>
      <c r="W31" s="5"/>
      <c r="X31" s="5"/>
      <c r="Y31" s="6">
        <f t="shared" si="0"/>
        <v>25</v>
      </c>
      <c r="Z31" s="5" t="s">
        <v>1998</v>
      </c>
    </row>
    <row r="32" spans="1:26" x14ac:dyDescent="0.25">
      <c r="A32" s="5"/>
      <c r="B32" s="5">
        <f>2</f>
        <v>2</v>
      </c>
      <c r="C32" s="5"/>
      <c r="D32" s="5"/>
      <c r="E32" s="5"/>
      <c r="F32" s="5"/>
      <c r="G32" s="5"/>
      <c r="H32" s="5"/>
      <c r="I32" s="5"/>
      <c r="J32" s="5"/>
      <c r="K32" s="5"/>
      <c r="L32" s="5"/>
      <c r="M32" s="5"/>
      <c r="N32" s="5"/>
      <c r="O32" s="5"/>
      <c r="P32" s="5"/>
      <c r="Q32" s="5"/>
      <c r="R32" s="5"/>
      <c r="S32" s="5"/>
      <c r="T32" s="5"/>
      <c r="U32" s="5"/>
      <c r="V32" s="5"/>
      <c r="W32" s="5"/>
      <c r="X32" s="5"/>
      <c r="Y32" s="6">
        <v>5</v>
      </c>
      <c r="Z32" s="5" t="s">
        <v>1999</v>
      </c>
    </row>
    <row r="33" spans="1:26" x14ac:dyDescent="0.25">
      <c r="A33" s="5">
        <v>1</v>
      </c>
      <c r="B33" s="5"/>
      <c r="C33" s="5"/>
      <c r="D33" s="5"/>
      <c r="E33" s="5"/>
      <c r="F33" s="5"/>
      <c r="G33" s="5"/>
      <c r="H33" s="5"/>
      <c r="I33" s="5"/>
      <c r="J33" s="5"/>
      <c r="K33" s="5"/>
      <c r="L33" s="5"/>
      <c r="M33" s="5"/>
      <c r="N33" s="5"/>
      <c r="O33" s="5"/>
      <c r="P33" s="5"/>
      <c r="Q33" s="5"/>
      <c r="R33" s="5"/>
      <c r="S33" s="5"/>
      <c r="T33" s="5"/>
      <c r="U33" s="5"/>
      <c r="V33" s="5"/>
      <c r="W33" s="5"/>
      <c r="X33" s="5"/>
      <c r="Y33" s="6">
        <v>1</v>
      </c>
      <c r="Z33" s="5" t="s">
        <v>6045</v>
      </c>
    </row>
    <row r="34" spans="1:26" x14ac:dyDescent="0.25">
      <c r="A34" s="5"/>
      <c r="B34" s="5">
        <v>3</v>
      </c>
      <c r="C34" s="5"/>
      <c r="D34" s="5"/>
      <c r="E34" s="5"/>
      <c r="F34" s="5"/>
      <c r="G34" s="5"/>
      <c r="H34" s="5"/>
      <c r="I34" s="5"/>
      <c r="J34" s="5"/>
      <c r="K34" s="5"/>
      <c r="L34" s="5"/>
      <c r="M34" s="5"/>
      <c r="N34" s="5"/>
      <c r="O34" s="5"/>
      <c r="P34" s="5"/>
      <c r="Q34" s="5"/>
      <c r="R34" s="5"/>
      <c r="S34" s="5"/>
      <c r="T34" s="5"/>
      <c r="U34" s="5"/>
      <c r="V34" s="5"/>
      <c r="W34" s="5"/>
      <c r="X34" s="5"/>
      <c r="Y34" s="6">
        <f>SUM(A34:X34)</f>
        <v>3</v>
      </c>
      <c r="Z34" s="5" t="s">
        <v>6069</v>
      </c>
    </row>
    <row r="35" spans="1:26" x14ac:dyDescent="0.25">
      <c r="A35" s="5">
        <v>1</v>
      </c>
      <c r="B35" s="5">
        <v>1</v>
      </c>
      <c r="C35" s="5"/>
      <c r="D35" s="5"/>
      <c r="E35" s="5"/>
      <c r="F35" s="5"/>
      <c r="G35" s="5"/>
      <c r="H35" s="5"/>
      <c r="I35" s="5"/>
      <c r="J35" s="5"/>
      <c r="K35" s="5"/>
      <c r="L35" s="5"/>
      <c r="M35" s="5"/>
      <c r="N35" s="5"/>
      <c r="O35" s="5"/>
      <c r="P35" s="5"/>
      <c r="Q35" s="5"/>
      <c r="R35" s="5"/>
      <c r="S35" s="5"/>
      <c r="T35" s="5"/>
      <c r="U35" s="5"/>
      <c r="V35" s="5"/>
      <c r="W35" s="5"/>
      <c r="X35" s="5"/>
      <c r="Y35" s="6">
        <f t="shared" si="0"/>
        <v>2</v>
      </c>
      <c r="Z35" s="5" t="s">
        <v>6046</v>
      </c>
    </row>
    <row r="36" spans="1:26" x14ac:dyDescent="0.25">
      <c r="A36" s="5">
        <f>2+42</f>
        <v>44</v>
      </c>
      <c r="B36" s="5"/>
      <c r="C36" s="5"/>
      <c r="D36" s="5"/>
      <c r="E36" s="5"/>
      <c r="F36" s="5"/>
      <c r="G36" s="5"/>
      <c r="H36" s="5"/>
      <c r="I36" s="5"/>
      <c r="J36" s="5"/>
      <c r="K36" s="5"/>
      <c r="L36" s="5"/>
      <c r="M36" s="5"/>
      <c r="N36" s="5"/>
      <c r="O36" s="5"/>
      <c r="P36" s="5"/>
      <c r="Q36" s="5"/>
      <c r="R36" s="5"/>
      <c r="S36" s="5"/>
      <c r="T36" s="5"/>
      <c r="U36" s="5"/>
      <c r="V36" s="5"/>
      <c r="W36" s="5"/>
      <c r="X36" s="5">
        <f>1</f>
        <v>1</v>
      </c>
      <c r="Y36" s="6">
        <f t="shared" si="0"/>
        <v>45</v>
      </c>
      <c r="Z36" s="5" t="s">
        <v>2000</v>
      </c>
    </row>
    <row r="37" spans="1:26" x14ac:dyDescent="0.25">
      <c r="A37" s="5">
        <f>3+1+10+10+29</f>
        <v>53</v>
      </c>
      <c r="B37" s="5">
        <f>1+4+7+13+11+13</f>
        <v>49</v>
      </c>
      <c r="C37" s="5"/>
      <c r="D37" s="5"/>
      <c r="E37" s="5"/>
      <c r="F37" s="5"/>
      <c r="G37" s="5"/>
      <c r="H37" s="5"/>
      <c r="I37" s="5"/>
      <c r="J37" s="5"/>
      <c r="K37" s="5"/>
      <c r="L37" s="5"/>
      <c r="M37" s="5"/>
      <c r="N37" s="5"/>
      <c r="O37" s="5"/>
      <c r="P37" s="5"/>
      <c r="Q37" s="5"/>
      <c r="R37" s="5"/>
      <c r="S37" s="5">
        <f>2</f>
        <v>2</v>
      </c>
      <c r="T37" s="5">
        <f>1+1</f>
        <v>2</v>
      </c>
      <c r="U37" s="5"/>
      <c r="V37" s="5"/>
      <c r="W37" s="5"/>
      <c r="X37" s="5"/>
      <c r="Y37" s="6">
        <f t="shared" si="0"/>
        <v>106</v>
      </c>
      <c r="Z37" s="5" t="s">
        <v>2001</v>
      </c>
    </row>
    <row r="38" spans="1:26" x14ac:dyDescent="0.25">
      <c r="A38" s="5"/>
      <c r="B38" s="5"/>
      <c r="C38" s="5">
        <f>222</f>
        <v>222</v>
      </c>
      <c r="D38" s="5"/>
      <c r="E38" s="5"/>
      <c r="F38" s="5"/>
      <c r="G38" s="5"/>
      <c r="H38" s="5"/>
      <c r="I38" s="5"/>
      <c r="J38" s="5"/>
      <c r="K38" s="5"/>
      <c r="L38" s="5"/>
      <c r="M38" s="5"/>
      <c r="N38" s="5"/>
      <c r="O38" s="5"/>
      <c r="P38" s="5"/>
      <c r="Q38" s="5"/>
      <c r="R38" s="5"/>
      <c r="S38" s="5"/>
      <c r="T38" s="5"/>
      <c r="U38" s="5"/>
      <c r="V38" s="5"/>
      <c r="W38" s="5"/>
      <c r="X38" s="5"/>
      <c r="Y38" s="6">
        <f t="shared" si="0"/>
        <v>222</v>
      </c>
      <c r="Z38" s="5" t="s">
        <v>2002</v>
      </c>
    </row>
    <row r="39" spans="1:26" x14ac:dyDescent="0.25">
      <c r="A39" s="5">
        <f>1</f>
        <v>1</v>
      </c>
      <c r="B39" s="5"/>
      <c r="C39" s="5"/>
      <c r="D39" s="5"/>
      <c r="E39" s="5"/>
      <c r="F39" s="5"/>
      <c r="G39" s="5"/>
      <c r="H39" s="5"/>
      <c r="I39" s="5"/>
      <c r="J39" s="5"/>
      <c r="K39" s="5"/>
      <c r="L39" s="5"/>
      <c r="M39" s="5"/>
      <c r="N39" s="5"/>
      <c r="O39" s="5"/>
      <c r="P39" s="5"/>
      <c r="Q39" s="5"/>
      <c r="R39" s="5"/>
      <c r="S39" s="5"/>
      <c r="T39" s="5"/>
      <c r="U39" s="5"/>
      <c r="V39" s="5"/>
      <c r="W39" s="5"/>
      <c r="X39" s="5"/>
      <c r="Y39" s="6">
        <f t="shared" si="0"/>
        <v>1</v>
      </c>
      <c r="Z39" s="5" t="s">
        <v>2003</v>
      </c>
    </row>
    <row r="40" spans="1:26" x14ac:dyDescent="0.25">
      <c r="A40" s="5">
        <f>5+1</f>
        <v>6</v>
      </c>
      <c r="B40" s="5">
        <f>1</f>
        <v>1</v>
      </c>
      <c r="C40" s="5">
        <f>3</f>
        <v>3</v>
      </c>
      <c r="D40" s="5"/>
      <c r="E40" s="5"/>
      <c r="F40" s="5"/>
      <c r="G40" s="5"/>
      <c r="H40" s="5"/>
      <c r="I40" s="5"/>
      <c r="J40" s="5"/>
      <c r="K40" s="5"/>
      <c r="L40" s="5"/>
      <c r="M40" s="5"/>
      <c r="N40" s="5"/>
      <c r="O40" s="5"/>
      <c r="P40" s="5"/>
      <c r="Q40" s="5"/>
      <c r="R40" s="5"/>
      <c r="S40" s="5">
        <f>13</f>
        <v>13</v>
      </c>
      <c r="T40" s="5"/>
      <c r="U40" s="5"/>
      <c r="V40" s="5"/>
      <c r="W40" s="5"/>
      <c r="X40" s="5"/>
      <c r="Y40" s="6">
        <f t="shared" si="0"/>
        <v>23</v>
      </c>
      <c r="Z40" s="5" t="s">
        <v>2004</v>
      </c>
    </row>
    <row r="41" spans="1:26" x14ac:dyDescent="0.25">
      <c r="A41" s="5">
        <v>6</v>
      </c>
      <c r="B41" s="5"/>
      <c r="C41" s="5"/>
      <c r="D41" s="5"/>
      <c r="E41" s="5"/>
      <c r="F41" s="5"/>
      <c r="G41" s="5"/>
      <c r="H41" s="5"/>
      <c r="I41" s="5"/>
      <c r="J41" s="5"/>
      <c r="K41" s="5"/>
      <c r="L41" s="5"/>
      <c r="M41" s="5"/>
      <c r="N41" s="5"/>
      <c r="O41" s="5"/>
      <c r="P41" s="5"/>
      <c r="Q41" s="5"/>
      <c r="R41" s="5"/>
      <c r="S41" s="5"/>
      <c r="T41" s="5"/>
      <c r="U41" s="5"/>
      <c r="V41" s="5"/>
      <c r="W41" s="5"/>
      <c r="X41" s="5"/>
      <c r="Y41" s="6">
        <f t="shared" si="0"/>
        <v>6</v>
      </c>
      <c r="Z41" s="5" t="s">
        <v>6047</v>
      </c>
    </row>
    <row r="42" spans="1:26" x14ac:dyDescent="0.25">
      <c r="A42" s="5"/>
      <c r="B42" s="5">
        <f>1</f>
        <v>1</v>
      </c>
      <c r="C42" s="5">
        <v>5</v>
      </c>
      <c r="D42" s="5"/>
      <c r="E42" s="5"/>
      <c r="F42" s="5"/>
      <c r="G42" s="5"/>
      <c r="H42" s="5"/>
      <c r="I42" s="5"/>
      <c r="J42" s="5"/>
      <c r="K42" s="5"/>
      <c r="L42" s="5"/>
      <c r="M42" s="5"/>
      <c r="N42" s="5"/>
      <c r="O42" s="5"/>
      <c r="P42" s="5"/>
      <c r="Q42" s="5"/>
      <c r="R42" s="5"/>
      <c r="S42" s="5"/>
      <c r="T42" s="5"/>
      <c r="U42" s="5"/>
      <c r="V42" s="5"/>
      <c r="W42" s="5"/>
      <c r="X42" s="5"/>
      <c r="Y42" s="6">
        <f t="shared" si="0"/>
        <v>6</v>
      </c>
      <c r="Z42" s="5" t="s">
        <v>2005</v>
      </c>
    </row>
    <row r="43" spans="1:26" x14ac:dyDescent="0.25">
      <c r="A43" s="5">
        <f>1</f>
        <v>1</v>
      </c>
      <c r="B43" s="5"/>
      <c r="C43" s="5"/>
      <c r="D43" s="5"/>
      <c r="E43" s="5"/>
      <c r="F43" s="5"/>
      <c r="G43" s="5"/>
      <c r="H43" s="5"/>
      <c r="I43" s="5"/>
      <c r="J43" s="5"/>
      <c r="K43" s="5"/>
      <c r="L43" s="5"/>
      <c r="M43" s="5"/>
      <c r="N43" s="5"/>
      <c r="O43" s="5"/>
      <c r="P43" s="5"/>
      <c r="Q43" s="5"/>
      <c r="R43" s="5"/>
      <c r="S43" s="5"/>
      <c r="T43" s="5"/>
      <c r="U43" s="5"/>
      <c r="V43" s="5"/>
      <c r="W43" s="5"/>
      <c r="X43" s="5"/>
      <c r="Y43" s="6">
        <f t="shared" ref="Y43:Y136" si="1">SUM(A43:X43)</f>
        <v>1</v>
      </c>
      <c r="Z43" s="5" t="s">
        <v>2006</v>
      </c>
    </row>
    <row r="44" spans="1:26" x14ac:dyDescent="0.25">
      <c r="A44" s="5">
        <f>3+2+32+67+29+44+62+25+15+19+29</f>
        <v>327</v>
      </c>
      <c r="B44" s="5"/>
      <c r="C44" s="5"/>
      <c r="D44" s="5"/>
      <c r="E44" s="5"/>
      <c r="F44" s="5"/>
      <c r="G44" s="5"/>
      <c r="H44" s="5"/>
      <c r="I44" s="5"/>
      <c r="J44" s="5"/>
      <c r="K44" s="5"/>
      <c r="L44" s="5"/>
      <c r="M44" s="5"/>
      <c r="N44" s="5"/>
      <c r="O44" s="5"/>
      <c r="P44" s="5"/>
      <c r="Q44" s="5"/>
      <c r="R44" s="5"/>
      <c r="S44" s="5"/>
      <c r="T44" s="5"/>
      <c r="U44" s="5"/>
      <c r="V44" s="5"/>
      <c r="W44" s="5"/>
      <c r="X44" s="5">
        <f>1+1+1+1+1+1+1+1</f>
        <v>8</v>
      </c>
      <c r="Y44" s="6">
        <f t="shared" si="1"/>
        <v>335</v>
      </c>
      <c r="Z44" s="5" t="s">
        <v>2007</v>
      </c>
    </row>
    <row r="45" spans="1:26" x14ac:dyDescent="0.25">
      <c r="A45" s="5"/>
      <c r="B45" s="5">
        <v>6</v>
      </c>
      <c r="C45" s="5"/>
      <c r="D45" s="5"/>
      <c r="E45" s="5"/>
      <c r="F45" s="5"/>
      <c r="G45" s="5"/>
      <c r="H45" s="5"/>
      <c r="I45" s="5"/>
      <c r="J45" s="5"/>
      <c r="K45" s="5"/>
      <c r="L45" s="5"/>
      <c r="M45" s="5"/>
      <c r="N45" s="5"/>
      <c r="O45" s="5"/>
      <c r="P45" s="5"/>
      <c r="Q45" s="5"/>
      <c r="R45" s="5"/>
      <c r="S45" s="5"/>
      <c r="T45" s="5"/>
      <c r="U45" s="5"/>
      <c r="V45" s="5"/>
      <c r="W45" s="5"/>
      <c r="X45" s="5">
        <v>1</v>
      </c>
      <c r="Y45" s="6">
        <f t="shared" si="1"/>
        <v>7</v>
      </c>
      <c r="Z45" s="5" t="s">
        <v>6048</v>
      </c>
    </row>
    <row r="46" spans="1:26" x14ac:dyDescent="0.25">
      <c r="A46" s="5">
        <f>1</f>
        <v>1</v>
      </c>
      <c r="B46" s="5"/>
      <c r="C46" s="5"/>
      <c r="D46" s="5"/>
      <c r="E46" s="5"/>
      <c r="F46" s="5"/>
      <c r="G46" s="5"/>
      <c r="H46" s="5"/>
      <c r="I46" s="5"/>
      <c r="J46" s="5"/>
      <c r="K46" s="5"/>
      <c r="L46" s="5"/>
      <c r="M46" s="5"/>
      <c r="N46" s="5"/>
      <c r="O46" s="5"/>
      <c r="P46" s="5"/>
      <c r="Q46" s="5"/>
      <c r="R46" s="5"/>
      <c r="S46" s="5"/>
      <c r="T46" s="5"/>
      <c r="U46" s="5"/>
      <c r="V46" s="5"/>
      <c r="W46" s="5"/>
      <c r="X46" s="5"/>
      <c r="Y46" s="6">
        <f t="shared" si="1"/>
        <v>1</v>
      </c>
      <c r="Z46" s="5" t="s">
        <v>2008</v>
      </c>
    </row>
    <row r="47" spans="1:26" x14ac:dyDescent="0.25">
      <c r="A47" s="5">
        <f>1</f>
        <v>1</v>
      </c>
      <c r="B47" s="5"/>
      <c r="C47" s="5"/>
      <c r="D47" s="5"/>
      <c r="E47" s="5"/>
      <c r="F47" s="5"/>
      <c r="G47" s="5"/>
      <c r="H47" s="5"/>
      <c r="I47" s="5"/>
      <c r="J47" s="5"/>
      <c r="K47" s="5"/>
      <c r="L47" s="5"/>
      <c r="M47" s="5"/>
      <c r="N47" s="5"/>
      <c r="O47" s="5"/>
      <c r="P47" s="5"/>
      <c r="Q47" s="5"/>
      <c r="R47" s="5"/>
      <c r="S47" s="5"/>
      <c r="T47" s="5"/>
      <c r="U47" s="5"/>
      <c r="V47" s="5"/>
      <c r="W47" s="5"/>
      <c r="X47" s="5"/>
      <c r="Y47" s="6">
        <f t="shared" si="1"/>
        <v>1</v>
      </c>
      <c r="Z47" s="5" t="s">
        <v>2009</v>
      </c>
    </row>
    <row r="48" spans="1:26" x14ac:dyDescent="0.25">
      <c r="A48" s="5">
        <f>58</f>
        <v>58</v>
      </c>
      <c r="B48" s="5"/>
      <c r="C48" s="5"/>
      <c r="D48" s="5"/>
      <c r="E48" s="5"/>
      <c r="F48" s="5"/>
      <c r="G48" s="5"/>
      <c r="H48" s="5"/>
      <c r="I48" s="5"/>
      <c r="J48" s="5"/>
      <c r="K48" s="5"/>
      <c r="L48" s="5"/>
      <c r="M48" s="5"/>
      <c r="N48" s="5"/>
      <c r="O48" s="5"/>
      <c r="P48" s="5"/>
      <c r="Q48" s="5"/>
      <c r="R48" s="5"/>
      <c r="S48" s="5"/>
      <c r="T48" s="5"/>
      <c r="U48" s="5"/>
      <c r="V48" s="5"/>
      <c r="W48" s="5"/>
      <c r="X48" s="5">
        <f>1</f>
        <v>1</v>
      </c>
      <c r="Y48" s="6">
        <f t="shared" si="1"/>
        <v>59</v>
      </c>
      <c r="Z48" s="5" t="s">
        <v>2010</v>
      </c>
    </row>
    <row r="49" spans="1:26" x14ac:dyDescent="0.25">
      <c r="A49" s="5"/>
      <c r="B49" s="5">
        <f>3</f>
        <v>3</v>
      </c>
      <c r="C49" s="5"/>
      <c r="D49" s="5"/>
      <c r="E49" s="5"/>
      <c r="F49" s="5"/>
      <c r="G49" s="5"/>
      <c r="H49" s="5"/>
      <c r="I49" s="5"/>
      <c r="J49" s="5"/>
      <c r="K49" s="5"/>
      <c r="L49" s="5"/>
      <c r="M49" s="5"/>
      <c r="N49" s="5"/>
      <c r="O49" s="5"/>
      <c r="P49" s="5"/>
      <c r="Q49" s="5"/>
      <c r="R49" s="5"/>
      <c r="S49" s="5"/>
      <c r="T49" s="5"/>
      <c r="U49" s="5"/>
      <c r="V49" s="5"/>
      <c r="W49" s="5"/>
      <c r="X49" s="5"/>
      <c r="Y49" s="6">
        <f t="shared" si="1"/>
        <v>3</v>
      </c>
      <c r="Z49" s="5" t="s">
        <v>2011</v>
      </c>
    </row>
    <row r="50" spans="1:26" x14ac:dyDescent="0.25">
      <c r="A50" s="5">
        <v>1</v>
      </c>
      <c r="B50" s="5">
        <v>2</v>
      </c>
      <c r="C50" s="5">
        <v>1</v>
      </c>
      <c r="D50" s="5"/>
      <c r="E50" s="5"/>
      <c r="F50" s="5"/>
      <c r="G50" s="5"/>
      <c r="H50" s="5"/>
      <c r="I50" s="5"/>
      <c r="J50" s="5"/>
      <c r="K50" s="5"/>
      <c r="L50" s="5"/>
      <c r="M50" s="5"/>
      <c r="N50" s="5"/>
      <c r="O50" s="5"/>
      <c r="P50" s="5"/>
      <c r="Q50" s="5"/>
      <c r="R50" s="5"/>
      <c r="S50" s="5"/>
      <c r="T50" s="5"/>
      <c r="U50" s="5"/>
      <c r="V50" s="5"/>
      <c r="W50" s="5"/>
      <c r="X50" s="5"/>
      <c r="Y50" s="6">
        <f t="shared" si="1"/>
        <v>4</v>
      </c>
      <c r="Z50" s="5" t="s">
        <v>6070</v>
      </c>
    </row>
    <row r="51" spans="1:26" x14ac:dyDescent="0.25">
      <c r="A51" s="5">
        <f>1</f>
        <v>1</v>
      </c>
      <c r="B51" s="5"/>
      <c r="C51" s="5"/>
      <c r="D51" s="5"/>
      <c r="E51" s="5"/>
      <c r="F51" s="5"/>
      <c r="G51" s="5"/>
      <c r="H51" s="5"/>
      <c r="I51" s="5"/>
      <c r="J51" s="5"/>
      <c r="K51" s="5"/>
      <c r="L51" s="5"/>
      <c r="M51" s="5"/>
      <c r="N51" s="5"/>
      <c r="O51" s="5"/>
      <c r="P51" s="5"/>
      <c r="Q51" s="5"/>
      <c r="R51" s="5"/>
      <c r="S51" s="5"/>
      <c r="T51" s="5"/>
      <c r="U51" s="5"/>
      <c r="V51" s="5"/>
      <c r="W51" s="5"/>
      <c r="X51" s="5"/>
      <c r="Y51" s="6">
        <f t="shared" si="1"/>
        <v>1</v>
      </c>
      <c r="Z51" s="5" t="s">
        <v>2012</v>
      </c>
    </row>
    <row r="52" spans="1:26" x14ac:dyDescent="0.25">
      <c r="A52" s="5">
        <f>2</f>
        <v>2</v>
      </c>
      <c r="B52" s="5"/>
      <c r="C52" s="5"/>
      <c r="D52" s="5"/>
      <c r="E52" s="5"/>
      <c r="F52" s="5"/>
      <c r="G52" s="5"/>
      <c r="H52" s="5"/>
      <c r="I52" s="5"/>
      <c r="J52" s="5"/>
      <c r="K52" s="5"/>
      <c r="L52" s="5"/>
      <c r="M52" s="5"/>
      <c r="N52" s="5"/>
      <c r="O52" s="5"/>
      <c r="P52" s="5"/>
      <c r="Q52" s="5"/>
      <c r="R52" s="5"/>
      <c r="S52" s="5"/>
      <c r="T52" s="5"/>
      <c r="U52" s="5"/>
      <c r="V52" s="5"/>
      <c r="W52" s="5"/>
      <c r="X52" s="5"/>
      <c r="Y52" s="6">
        <f t="shared" si="1"/>
        <v>2</v>
      </c>
      <c r="Z52" s="5" t="s">
        <v>2013</v>
      </c>
    </row>
    <row r="53" spans="1:26" x14ac:dyDescent="0.25">
      <c r="A53" s="5">
        <f>713</f>
        <v>713</v>
      </c>
      <c r="B53" s="5"/>
      <c r="C53" s="5"/>
      <c r="D53" s="5"/>
      <c r="E53" s="5"/>
      <c r="F53" s="5"/>
      <c r="G53" s="5"/>
      <c r="H53" s="5"/>
      <c r="I53" s="5"/>
      <c r="J53" s="5"/>
      <c r="K53" s="5"/>
      <c r="L53" s="5"/>
      <c r="M53" s="5"/>
      <c r="N53" s="5"/>
      <c r="O53" s="5"/>
      <c r="P53" s="5"/>
      <c r="Q53" s="5"/>
      <c r="R53" s="5"/>
      <c r="S53" s="5"/>
      <c r="T53" s="5"/>
      <c r="U53" s="5"/>
      <c r="V53" s="5"/>
      <c r="W53" s="5"/>
      <c r="X53" s="5"/>
      <c r="Y53" s="6">
        <f t="shared" si="1"/>
        <v>713</v>
      </c>
      <c r="Z53" s="5" t="s">
        <v>2014</v>
      </c>
    </row>
    <row r="54" spans="1:26" x14ac:dyDescent="0.25">
      <c r="A54" s="5"/>
      <c r="B54" s="5">
        <f>5+5+2+3+2+4+2+5</f>
        <v>28</v>
      </c>
      <c r="C54" s="5"/>
      <c r="D54" s="5"/>
      <c r="E54" s="5"/>
      <c r="F54" s="5"/>
      <c r="G54" s="5"/>
      <c r="H54" s="5"/>
      <c r="I54" s="5"/>
      <c r="J54" s="5"/>
      <c r="K54" s="5"/>
      <c r="L54" s="5"/>
      <c r="M54" s="5"/>
      <c r="N54" s="5"/>
      <c r="O54" s="5">
        <f>1</f>
        <v>1</v>
      </c>
      <c r="P54" s="5"/>
      <c r="Q54" s="5"/>
      <c r="R54" s="5"/>
      <c r="S54" s="5">
        <f>1</f>
        <v>1</v>
      </c>
      <c r="T54" s="5"/>
      <c r="U54" s="5"/>
      <c r="V54" s="5"/>
      <c r="W54" s="5"/>
      <c r="X54" s="5"/>
      <c r="Y54" s="6">
        <f t="shared" si="1"/>
        <v>30</v>
      </c>
      <c r="Z54" s="5" t="s">
        <v>2015</v>
      </c>
    </row>
    <row r="55" spans="1:26" x14ac:dyDescent="0.25">
      <c r="A55" s="5">
        <f>1+1+1+23+1+1+1+1+1</f>
        <v>31</v>
      </c>
      <c r="B55" s="5">
        <f>5</f>
        <v>5</v>
      </c>
      <c r="C55" s="5"/>
      <c r="D55" s="5"/>
      <c r="E55" s="5"/>
      <c r="F55" s="5"/>
      <c r="G55" s="5"/>
      <c r="H55" s="5"/>
      <c r="I55" s="5"/>
      <c r="J55" s="5"/>
      <c r="K55" s="5"/>
      <c r="L55" s="5"/>
      <c r="M55" s="5"/>
      <c r="N55" s="5"/>
      <c r="O55" s="5"/>
      <c r="P55" s="5"/>
      <c r="Q55" s="5"/>
      <c r="R55" s="5"/>
      <c r="S55" s="5"/>
      <c r="T55" s="5"/>
      <c r="U55" s="5"/>
      <c r="V55" s="5"/>
      <c r="W55" s="5"/>
      <c r="X55" s="5"/>
      <c r="Y55" s="6">
        <f t="shared" si="1"/>
        <v>36</v>
      </c>
      <c r="Z55" s="5" t="s">
        <v>2016</v>
      </c>
    </row>
    <row r="56" spans="1:26" x14ac:dyDescent="0.25">
      <c r="A56" s="5">
        <f>21+358+1+1</f>
        <v>381</v>
      </c>
      <c r="B56" s="5">
        <v>3</v>
      </c>
      <c r="C56" s="5"/>
      <c r="D56" s="5"/>
      <c r="E56" s="5"/>
      <c r="F56" s="5"/>
      <c r="G56" s="5"/>
      <c r="H56" s="5"/>
      <c r="I56" s="5"/>
      <c r="J56" s="5"/>
      <c r="K56" s="5">
        <f>4+4+3+22+12+29+35+129+82+42+100+136+3+17+44+71+1+6+81</f>
        <v>821</v>
      </c>
      <c r="L56" s="5">
        <f>1+6+1+3+24+1+3+11+1</f>
        <v>51</v>
      </c>
      <c r="M56" s="5">
        <f>2+1</f>
        <v>3</v>
      </c>
      <c r="N56" s="5"/>
      <c r="O56" s="5">
        <f>30+17+1</f>
        <v>48</v>
      </c>
      <c r="P56" s="5">
        <f>1</f>
        <v>1</v>
      </c>
      <c r="Q56" s="5">
        <f>2</f>
        <v>2</v>
      </c>
      <c r="R56" s="5">
        <f>1</f>
        <v>1</v>
      </c>
      <c r="S56" s="5">
        <f>2</f>
        <v>2</v>
      </c>
      <c r="T56" s="5">
        <f>1</f>
        <v>1</v>
      </c>
      <c r="U56" s="5"/>
      <c r="V56" s="5"/>
      <c r="W56" s="5"/>
      <c r="X56" s="5">
        <f>2+1</f>
        <v>3</v>
      </c>
      <c r="Y56" s="6">
        <f t="shared" si="1"/>
        <v>1317</v>
      </c>
      <c r="Z56" s="5" t="s">
        <v>2017</v>
      </c>
    </row>
    <row r="57" spans="1:26" x14ac:dyDescent="0.25">
      <c r="A57" s="5">
        <f>105+3+21+1+1</f>
        <v>131</v>
      </c>
      <c r="B57" s="5">
        <f>4</f>
        <v>4</v>
      </c>
      <c r="C57" s="5"/>
      <c r="D57" s="5"/>
      <c r="E57" s="5"/>
      <c r="F57" s="5"/>
      <c r="G57" s="5"/>
      <c r="H57" s="5"/>
      <c r="I57" s="5"/>
      <c r="J57" s="5"/>
      <c r="K57" s="5"/>
      <c r="L57" s="5"/>
      <c r="M57" s="5"/>
      <c r="N57" s="5"/>
      <c r="O57" s="5"/>
      <c r="P57" s="5"/>
      <c r="Q57" s="5"/>
      <c r="R57" s="5"/>
      <c r="S57" s="5"/>
      <c r="T57" s="5">
        <f>1</f>
        <v>1</v>
      </c>
      <c r="U57" s="5"/>
      <c r="V57" s="5"/>
      <c r="W57" s="5"/>
      <c r="X57" s="5"/>
      <c r="Y57" s="6">
        <f t="shared" si="1"/>
        <v>136</v>
      </c>
      <c r="Z57" s="5" t="s">
        <v>6049</v>
      </c>
    </row>
    <row r="58" spans="1:26" x14ac:dyDescent="0.25">
      <c r="A58" s="5"/>
      <c r="C58" s="5">
        <f>393</f>
        <v>393</v>
      </c>
      <c r="D58" s="5"/>
      <c r="E58" s="5"/>
      <c r="F58" s="5"/>
      <c r="G58" s="5"/>
      <c r="H58" s="5"/>
      <c r="I58" s="5"/>
      <c r="J58" s="5"/>
      <c r="K58" s="5"/>
      <c r="L58" s="5"/>
      <c r="M58" s="5"/>
      <c r="N58" s="5"/>
      <c r="O58" s="5"/>
      <c r="P58" s="5"/>
      <c r="Q58" s="5"/>
      <c r="R58" s="5"/>
      <c r="S58" s="5"/>
      <c r="T58" s="5"/>
      <c r="U58" s="5"/>
      <c r="V58" s="5"/>
      <c r="W58" s="5"/>
      <c r="X58" s="5">
        <f>1</f>
        <v>1</v>
      </c>
      <c r="Y58" s="6">
        <f t="shared" si="1"/>
        <v>394</v>
      </c>
      <c r="Z58" s="5" t="s">
        <v>2018</v>
      </c>
    </row>
    <row r="59" spans="1:26" x14ac:dyDescent="0.25">
      <c r="A59" s="5">
        <v>1</v>
      </c>
      <c r="C59" s="5"/>
      <c r="D59" s="5"/>
      <c r="E59" s="5"/>
      <c r="F59" s="5"/>
      <c r="G59" s="5"/>
      <c r="H59" s="5"/>
      <c r="I59" s="5"/>
      <c r="J59" s="5"/>
      <c r="K59" s="5"/>
      <c r="L59" s="5"/>
      <c r="M59" s="5"/>
      <c r="N59" s="5"/>
      <c r="O59" s="5"/>
      <c r="P59" s="5"/>
      <c r="Q59" s="5"/>
      <c r="R59" s="5"/>
      <c r="S59" s="5"/>
      <c r="T59" s="5"/>
      <c r="U59" s="5"/>
      <c r="V59" s="5"/>
      <c r="W59" s="5"/>
      <c r="X59" s="5"/>
      <c r="Y59" s="6">
        <f t="shared" si="1"/>
        <v>1</v>
      </c>
      <c r="Z59" s="5" t="s">
        <v>6071</v>
      </c>
    </row>
    <row r="60" spans="1:26" x14ac:dyDescent="0.25">
      <c r="A60" s="5"/>
      <c r="C60" s="5">
        <v>3</v>
      </c>
      <c r="D60" s="5"/>
      <c r="E60" s="5"/>
      <c r="F60" s="5"/>
      <c r="G60" s="5"/>
      <c r="H60" s="5"/>
      <c r="I60" s="5"/>
      <c r="J60" s="5"/>
      <c r="K60" s="5"/>
      <c r="L60" s="5"/>
      <c r="M60" s="5"/>
      <c r="N60" s="5"/>
      <c r="O60" s="5"/>
      <c r="P60" s="5"/>
      <c r="Q60" s="5"/>
      <c r="R60" s="5"/>
      <c r="S60" s="5"/>
      <c r="T60" s="5"/>
      <c r="U60" s="5"/>
      <c r="V60" s="5"/>
      <c r="W60" s="5"/>
      <c r="X60" s="5"/>
      <c r="Y60" s="6">
        <f t="shared" si="1"/>
        <v>3</v>
      </c>
      <c r="Z60" s="5" t="s">
        <v>6050</v>
      </c>
    </row>
    <row r="61" spans="1:26" x14ac:dyDescent="0.25">
      <c r="A61" s="5"/>
      <c r="B61" s="5">
        <f>8</f>
        <v>8</v>
      </c>
      <c r="C61" s="5"/>
      <c r="D61" s="5"/>
      <c r="E61" s="5"/>
      <c r="F61" s="5"/>
      <c r="G61" s="5"/>
      <c r="H61" s="5"/>
      <c r="I61" s="5"/>
      <c r="J61" s="5"/>
      <c r="K61" s="5"/>
      <c r="L61" s="5"/>
      <c r="M61" s="5"/>
      <c r="N61" s="5"/>
      <c r="O61" s="5"/>
      <c r="P61" s="5"/>
      <c r="Q61" s="5"/>
      <c r="R61" s="5"/>
      <c r="S61" s="5"/>
      <c r="T61" s="5"/>
      <c r="U61" s="5"/>
      <c r="V61" s="5"/>
      <c r="W61" s="5"/>
      <c r="X61" s="5"/>
      <c r="Y61" s="6">
        <f t="shared" si="1"/>
        <v>8</v>
      </c>
      <c r="Z61" s="5" t="s">
        <v>2019</v>
      </c>
    </row>
    <row r="62" spans="1:26" x14ac:dyDescent="0.25">
      <c r="A62" s="5"/>
      <c r="B62" s="5">
        <v>17</v>
      </c>
      <c r="C62" s="5">
        <v>1</v>
      </c>
      <c r="D62" s="5"/>
      <c r="E62" s="5"/>
      <c r="F62" s="5"/>
      <c r="G62" s="5"/>
      <c r="H62" s="5"/>
      <c r="I62" s="5"/>
      <c r="J62" s="5"/>
      <c r="K62" s="5"/>
      <c r="L62" s="5"/>
      <c r="M62" s="5"/>
      <c r="N62" s="5"/>
      <c r="O62" s="5"/>
      <c r="P62" s="5"/>
      <c r="Q62" s="5"/>
      <c r="R62" s="5"/>
      <c r="S62" s="5"/>
      <c r="T62" s="5"/>
      <c r="U62" s="5"/>
      <c r="V62" s="5"/>
      <c r="W62" s="5"/>
      <c r="X62" s="5"/>
      <c r="Y62" s="6">
        <f t="shared" si="1"/>
        <v>18</v>
      </c>
      <c r="Z62" s="5" t="s">
        <v>6051</v>
      </c>
    </row>
    <row r="63" spans="1:26" x14ac:dyDescent="0.25">
      <c r="A63" s="5">
        <v>9</v>
      </c>
      <c r="B63" s="5"/>
      <c r="C63" s="5"/>
      <c r="D63" s="5"/>
      <c r="E63" s="5"/>
      <c r="F63" s="5"/>
      <c r="G63" s="5"/>
      <c r="H63" s="5"/>
      <c r="I63" s="5"/>
      <c r="J63" s="5"/>
      <c r="K63" s="5"/>
      <c r="L63" s="5"/>
      <c r="M63" s="5"/>
      <c r="N63" s="5"/>
      <c r="O63" s="5"/>
      <c r="P63" s="5"/>
      <c r="Q63" s="5"/>
      <c r="R63" s="5"/>
      <c r="S63" s="5"/>
      <c r="T63" s="5">
        <v>1</v>
      </c>
      <c r="U63" s="5"/>
      <c r="V63" s="5"/>
      <c r="W63" s="5"/>
      <c r="X63" s="5"/>
      <c r="Y63" s="6">
        <f t="shared" si="1"/>
        <v>10</v>
      </c>
      <c r="Z63" s="5" t="s">
        <v>6052</v>
      </c>
    </row>
    <row r="64" spans="1:26" x14ac:dyDescent="0.25">
      <c r="A64" s="5">
        <f>605+27+14+1</f>
        <v>647</v>
      </c>
      <c r="B64" s="5">
        <f>139+1+1</f>
        <v>141</v>
      </c>
      <c r="C64" s="5">
        <f>13+1</f>
        <v>14</v>
      </c>
      <c r="D64" s="5"/>
      <c r="E64" s="5"/>
      <c r="F64" s="5"/>
      <c r="G64" s="5"/>
      <c r="H64" s="5">
        <f>1</f>
        <v>1</v>
      </c>
      <c r="I64" s="5"/>
      <c r="J64" s="5"/>
      <c r="K64" s="5"/>
      <c r="L64" s="5">
        <f>1</f>
        <v>1</v>
      </c>
      <c r="M64" s="5">
        <f>6</f>
        <v>6</v>
      </c>
      <c r="N64" s="5"/>
      <c r="O64" s="5">
        <f>4</f>
        <v>4</v>
      </c>
      <c r="P64" s="5">
        <f>7+1+4+1+1</f>
        <v>14</v>
      </c>
      <c r="Q64" s="5"/>
      <c r="R64" s="5"/>
      <c r="S64" s="5">
        <f>7</f>
        <v>7</v>
      </c>
      <c r="T64" s="5">
        <f>9</f>
        <v>9</v>
      </c>
      <c r="U64" s="5"/>
      <c r="V64" s="5">
        <f>5</f>
        <v>5</v>
      </c>
      <c r="W64" s="5"/>
      <c r="X64" s="5">
        <f>1</f>
        <v>1</v>
      </c>
      <c r="Y64" s="50">
        <f t="shared" si="1"/>
        <v>850</v>
      </c>
      <c r="Z64" s="5" t="s">
        <v>2020</v>
      </c>
    </row>
    <row r="65" spans="1:26" x14ac:dyDescent="0.25">
      <c r="A65" s="5">
        <v>1</v>
      </c>
      <c r="B65" s="5"/>
      <c r="C65" s="5"/>
      <c r="D65" s="5"/>
      <c r="E65" s="5"/>
      <c r="F65" s="5"/>
      <c r="G65" s="5"/>
      <c r="H65" s="5"/>
      <c r="I65" s="5"/>
      <c r="J65" s="5"/>
      <c r="K65" s="5"/>
      <c r="L65" s="5"/>
      <c r="M65" s="5"/>
      <c r="N65" s="5"/>
      <c r="O65" s="5"/>
      <c r="P65" s="5"/>
      <c r="Q65" s="5"/>
      <c r="R65" s="5"/>
      <c r="S65" s="5"/>
      <c r="T65" s="5"/>
      <c r="U65" s="5"/>
      <c r="V65" s="5"/>
      <c r="W65" s="5"/>
      <c r="X65" s="5"/>
      <c r="Y65" s="6">
        <f t="shared" si="1"/>
        <v>1</v>
      </c>
      <c r="Z65" s="5" t="s">
        <v>2021</v>
      </c>
    </row>
    <row r="66" spans="1:26" x14ac:dyDescent="0.25">
      <c r="A66" s="5"/>
      <c r="B66" s="5">
        <f>5</f>
        <v>5</v>
      </c>
      <c r="C66" s="5"/>
      <c r="D66" s="5"/>
      <c r="E66" s="5"/>
      <c r="F66" s="5"/>
      <c r="G66" s="5"/>
      <c r="H66" s="5"/>
      <c r="I66" s="5"/>
      <c r="J66" s="5"/>
      <c r="K66" s="5"/>
      <c r="L66" s="5"/>
      <c r="M66" s="5"/>
      <c r="N66" s="5"/>
      <c r="O66" s="5"/>
      <c r="P66" s="5"/>
      <c r="Q66" s="5"/>
      <c r="R66" s="5"/>
      <c r="S66" s="5"/>
      <c r="T66" s="5"/>
      <c r="U66" s="5"/>
      <c r="V66" s="5"/>
      <c r="W66" s="5"/>
      <c r="X66" s="5">
        <v>1</v>
      </c>
      <c r="Y66" s="6">
        <f t="shared" si="1"/>
        <v>6</v>
      </c>
      <c r="Z66" s="5" t="s">
        <v>2022</v>
      </c>
    </row>
    <row r="67" spans="1:26" x14ac:dyDescent="0.25">
      <c r="A67" s="5">
        <v>1</v>
      </c>
      <c r="B67" s="5"/>
      <c r="C67" s="5"/>
      <c r="D67" s="5"/>
      <c r="E67" s="5"/>
      <c r="F67" s="5"/>
      <c r="G67" s="5"/>
      <c r="H67" s="5"/>
      <c r="I67" s="5"/>
      <c r="J67" s="5"/>
      <c r="K67" s="5"/>
      <c r="L67" s="5"/>
      <c r="M67" s="5"/>
      <c r="N67" s="5"/>
      <c r="O67" s="5"/>
      <c r="P67" s="5"/>
      <c r="Q67" s="5"/>
      <c r="R67" s="5"/>
      <c r="S67" s="5"/>
      <c r="T67" s="5"/>
      <c r="U67" s="5"/>
      <c r="V67" s="5"/>
      <c r="W67" s="5"/>
      <c r="X67" s="5"/>
      <c r="Y67" s="6">
        <f t="shared" si="1"/>
        <v>1</v>
      </c>
      <c r="Z67" s="5" t="s">
        <v>6053</v>
      </c>
    </row>
    <row r="68" spans="1:26" x14ac:dyDescent="0.25">
      <c r="A68" s="5"/>
      <c r="B68" s="5">
        <v>9</v>
      </c>
      <c r="C68" s="5"/>
      <c r="D68" s="5"/>
      <c r="E68" s="5"/>
      <c r="F68" s="5"/>
      <c r="G68" s="5"/>
      <c r="H68" s="5"/>
      <c r="I68" s="5"/>
      <c r="J68" s="5"/>
      <c r="K68" s="5"/>
      <c r="L68" s="5"/>
      <c r="M68" s="5"/>
      <c r="N68" s="5"/>
      <c r="O68" s="5"/>
      <c r="P68" s="5"/>
      <c r="Q68" s="5"/>
      <c r="R68" s="5"/>
      <c r="S68" s="5"/>
      <c r="T68" s="5"/>
      <c r="U68" s="5"/>
      <c r="V68" s="5"/>
      <c r="W68" s="5"/>
      <c r="X68" s="5"/>
      <c r="Y68" s="6">
        <f t="shared" si="1"/>
        <v>9</v>
      </c>
      <c r="Z68" s="5" t="s">
        <v>6084</v>
      </c>
    </row>
    <row r="69" spans="1:26" x14ac:dyDescent="0.25">
      <c r="A69" s="5">
        <v>7</v>
      </c>
      <c r="B69" s="5">
        <v>2</v>
      </c>
      <c r="C69" s="5">
        <v>2</v>
      </c>
      <c r="D69" s="5"/>
      <c r="E69" s="5"/>
      <c r="F69" s="5"/>
      <c r="G69" s="5"/>
      <c r="H69" s="5"/>
      <c r="I69" s="5"/>
      <c r="J69" s="5"/>
      <c r="K69" s="5"/>
      <c r="L69" s="5"/>
      <c r="M69" s="5"/>
      <c r="N69" s="5"/>
      <c r="O69" s="5"/>
      <c r="P69" s="5"/>
      <c r="Q69" s="5"/>
      <c r="R69" s="5"/>
      <c r="S69" s="5"/>
      <c r="T69" s="5"/>
      <c r="U69" s="5"/>
      <c r="V69" s="5"/>
      <c r="W69" s="5"/>
      <c r="X69" s="5"/>
      <c r="Y69" s="6">
        <f t="shared" si="1"/>
        <v>11</v>
      </c>
      <c r="Z69" s="5" t="s">
        <v>2023</v>
      </c>
    </row>
    <row r="70" spans="1:26" x14ac:dyDescent="0.25">
      <c r="A70" s="5">
        <f>1</f>
        <v>1</v>
      </c>
      <c r="B70" s="5"/>
      <c r="C70" s="5"/>
      <c r="D70" s="5"/>
      <c r="E70" s="5"/>
      <c r="F70" s="5"/>
      <c r="G70" s="5"/>
      <c r="H70" s="5"/>
      <c r="I70" s="5"/>
      <c r="J70" s="5"/>
      <c r="K70" s="5"/>
      <c r="L70" s="5"/>
      <c r="M70" s="5"/>
      <c r="N70" s="5"/>
      <c r="O70" s="5"/>
      <c r="P70" s="5"/>
      <c r="Q70" s="5"/>
      <c r="R70" s="5"/>
      <c r="S70" s="5"/>
      <c r="T70" s="5">
        <f>102</f>
        <v>102</v>
      </c>
      <c r="U70" s="5"/>
      <c r="V70" s="5"/>
      <c r="W70" s="5"/>
      <c r="X70" s="5">
        <f>1</f>
        <v>1</v>
      </c>
      <c r="Y70" s="6">
        <f t="shared" si="1"/>
        <v>104</v>
      </c>
      <c r="Z70" s="5" t="s">
        <v>2024</v>
      </c>
    </row>
    <row r="71" spans="1:26" x14ac:dyDescent="0.25">
      <c r="A71" s="5">
        <v>4</v>
      </c>
      <c r="B71" s="5"/>
      <c r="C71" s="5"/>
      <c r="D71" s="5"/>
      <c r="E71" s="5"/>
      <c r="F71" s="5"/>
      <c r="G71" s="5"/>
      <c r="H71" s="5"/>
      <c r="I71" s="5"/>
      <c r="J71" s="5"/>
      <c r="K71" s="5"/>
      <c r="L71" s="5"/>
      <c r="M71" s="5"/>
      <c r="N71" s="5"/>
      <c r="O71" s="5"/>
      <c r="P71" s="5"/>
      <c r="Q71" s="5"/>
      <c r="R71" s="5"/>
      <c r="S71" s="5"/>
      <c r="T71" s="5"/>
      <c r="U71" s="5"/>
      <c r="V71" s="5"/>
      <c r="W71" s="5"/>
      <c r="X71" s="5"/>
      <c r="Y71" s="6">
        <f t="shared" si="1"/>
        <v>4</v>
      </c>
      <c r="Z71" s="5" t="s">
        <v>2025</v>
      </c>
    </row>
    <row r="72" spans="1:26" x14ac:dyDescent="0.25">
      <c r="A72" s="5"/>
      <c r="B72" s="5">
        <v>7</v>
      </c>
      <c r="C72" s="5"/>
      <c r="D72" s="5"/>
      <c r="E72" s="5"/>
      <c r="F72" s="5"/>
      <c r="G72" s="5"/>
      <c r="H72" s="5"/>
      <c r="I72" s="5"/>
      <c r="J72" s="5"/>
      <c r="K72" s="5"/>
      <c r="L72" s="5"/>
      <c r="M72" s="5"/>
      <c r="N72" s="5"/>
      <c r="O72" s="5"/>
      <c r="P72" s="5"/>
      <c r="Q72" s="5"/>
      <c r="R72" s="5"/>
      <c r="S72" s="5"/>
      <c r="T72" s="5"/>
      <c r="U72" s="5"/>
      <c r="V72" s="5"/>
      <c r="W72" s="5"/>
      <c r="X72" s="5">
        <v>1</v>
      </c>
      <c r="Y72" s="6">
        <f t="shared" si="1"/>
        <v>8</v>
      </c>
      <c r="Z72" s="5" t="s">
        <v>2026</v>
      </c>
    </row>
    <row r="73" spans="1:26" x14ac:dyDescent="0.25">
      <c r="A73" s="5"/>
      <c r="B73" s="5"/>
      <c r="C73" s="5"/>
      <c r="D73" s="5"/>
      <c r="E73" s="5"/>
      <c r="F73" s="5"/>
      <c r="G73" s="5"/>
      <c r="H73" s="5"/>
      <c r="I73" s="5"/>
      <c r="J73" s="5"/>
      <c r="K73" s="5"/>
      <c r="L73" s="5"/>
      <c r="M73" s="5"/>
      <c r="N73" s="5"/>
      <c r="O73" s="5"/>
      <c r="P73" s="5"/>
      <c r="Q73" s="5"/>
      <c r="R73" s="5"/>
      <c r="S73" s="5">
        <v>8</v>
      </c>
      <c r="T73" s="5"/>
      <c r="U73" s="5"/>
      <c r="V73" s="5"/>
      <c r="W73" s="5"/>
      <c r="X73" s="5"/>
      <c r="Y73" s="6">
        <f t="shared" si="1"/>
        <v>8</v>
      </c>
      <c r="Z73" s="5" t="s">
        <v>6072</v>
      </c>
    </row>
    <row r="74" spans="1:26" x14ac:dyDescent="0.25">
      <c r="A74" s="5">
        <v>3</v>
      </c>
      <c r="B74" s="5"/>
      <c r="C74" s="5"/>
      <c r="D74" s="5"/>
      <c r="E74" s="5"/>
      <c r="F74" s="5"/>
      <c r="G74" s="5"/>
      <c r="H74" s="5"/>
      <c r="I74" s="5"/>
      <c r="J74" s="5"/>
      <c r="K74" s="5"/>
      <c r="L74" s="5"/>
      <c r="M74" s="5"/>
      <c r="N74" s="5"/>
      <c r="O74" s="5"/>
      <c r="P74" s="5"/>
      <c r="Q74" s="5"/>
      <c r="R74" s="5"/>
      <c r="S74" s="5"/>
      <c r="T74" s="5"/>
      <c r="U74" s="5"/>
      <c r="V74" s="5"/>
      <c r="W74" s="5"/>
      <c r="X74" s="5"/>
      <c r="Y74" s="6">
        <f t="shared" si="1"/>
        <v>3</v>
      </c>
      <c r="Z74" s="5" t="s">
        <v>2027</v>
      </c>
    </row>
    <row r="75" spans="1:26" x14ac:dyDescent="0.25">
      <c r="A75" s="5"/>
      <c r="B75" s="5"/>
      <c r="C75" s="5">
        <v>25</v>
      </c>
      <c r="D75" s="5"/>
      <c r="E75" s="5"/>
      <c r="F75" s="5"/>
      <c r="G75" s="5"/>
      <c r="H75" s="5"/>
      <c r="I75" s="5"/>
      <c r="J75" s="5"/>
      <c r="K75" s="5"/>
      <c r="L75" s="5"/>
      <c r="M75" s="5"/>
      <c r="N75" s="5"/>
      <c r="O75" s="5"/>
      <c r="P75" s="5"/>
      <c r="Q75" s="5"/>
      <c r="R75" s="5"/>
      <c r="S75" s="5"/>
      <c r="T75" s="5"/>
      <c r="U75" s="5"/>
      <c r="V75" s="5"/>
      <c r="W75" s="5"/>
      <c r="X75" s="5">
        <v>1</v>
      </c>
      <c r="Y75" s="6">
        <f t="shared" si="1"/>
        <v>26</v>
      </c>
      <c r="Z75" s="5" t="s">
        <v>2028</v>
      </c>
    </row>
    <row r="76" spans="1:26" x14ac:dyDescent="0.25">
      <c r="A76" s="5">
        <v>7</v>
      </c>
      <c r="B76" s="5"/>
      <c r="C76" s="5"/>
      <c r="D76" s="5"/>
      <c r="E76" s="5"/>
      <c r="F76" s="5"/>
      <c r="G76" s="5"/>
      <c r="H76" s="5"/>
      <c r="I76" s="5"/>
      <c r="J76" s="5"/>
      <c r="K76" s="5"/>
      <c r="L76" s="5"/>
      <c r="M76" s="5"/>
      <c r="N76" s="5"/>
      <c r="O76" s="5"/>
      <c r="P76" s="5"/>
      <c r="Q76" s="5"/>
      <c r="R76" s="5"/>
      <c r="S76" s="5"/>
      <c r="T76" s="5"/>
      <c r="U76" s="5"/>
      <c r="V76" s="5"/>
      <c r="W76" s="5"/>
      <c r="X76" s="5">
        <v>1</v>
      </c>
      <c r="Y76" s="6">
        <f t="shared" si="1"/>
        <v>8</v>
      </c>
      <c r="Z76" s="5" t="s">
        <v>6073</v>
      </c>
    </row>
    <row r="77" spans="1:26" x14ac:dyDescent="0.25">
      <c r="A77" s="5">
        <v>2</v>
      </c>
      <c r="B77" s="5"/>
      <c r="C77" s="5"/>
      <c r="D77" s="5"/>
      <c r="E77" s="5"/>
      <c r="F77" s="5"/>
      <c r="G77" s="5"/>
      <c r="H77" s="5"/>
      <c r="I77" s="5"/>
      <c r="J77" s="5"/>
      <c r="K77" s="5"/>
      <c r="L77" s="5"/>
      <c r="M77" s="5"/>
      <c r="N77" s="5"/>
      <c r="O77" s="5"/>
      <c r="P77" s="5"/>
      <c r="Q77" s="5"/>
      <c r="R77" s="5"/>
      <c r="S77" s="5"/>
      <c r="T77" s="5"/>
      <c r="U77" s="5"/>
      <c r="V77" s="5"/>
      <c r="W77" s="5"/>
      <c r="X77" s="5"/>
      <c r="Y77" s="6">
        <f t="shared" si="1"/>
        <v>2</v>
      </c>
      <c r="Z77" s="5" t="s">
        <v>6074</v>
      </c>
    </row>
    <row r="78" spans="1:26" x14ac:dyDescent="0.25">
      <c r="A78" s="5">
        <v>1</v>
      </c>
      <c r="B78" s="5"/>
      <c r="C78" s="5"/>
      <c r="D78" s="5"/>
      <c r="E78" s="5"/>
      <c r="F78" s="5"/>
      <c r="G78" s="5"/>
      <c r="H78" s="5"/>
      <c r="I78" s="5"/>
      <c r="J78" s="5"/>
      <c r="K78" s="5"/>
      <c r="L78" s="5"/>
      <c r="M78" s="5"/>
      <c r="N78" s="5"/>
      <c r="O78" s="5"/>
      <c r="P78" s="5"/>
      <c r="Q78" s="5"/>
      <c r="R78" s="5"/>
      <c r="S78" s="5"/>
      <c r="T78" s="5"/>
      <c r="U78" s="5"/>
      <c r="V78" s="5"/>
      <c r="W78" s="5"/>
      <c r="X78" s="5"/>
      <c r="Y78" s="6">
        <f t="shared" si="1"/>
        <v>1</v>
      </c>
      <c r="Z78" s="5" t="s">
        <v>2029</v>
      </c>
    </row>
    <row r="79" spans="1:26" x14ac:dyDescent="0.25">
      <c r="A79" s="5">
        <f>1</f>
        <v>1</v>
      </c>
      <c r="B79" s="5">
        <f>4+3</f>
        <v>7</v>
      </c>
      <c r="C79" s="5">
        <f>3</f>
        <v>3</v>
      </c>
      <c r="D79" s="5"/>
      <c r="E79" s="5"/>
      <c r="F79" s="5"/>
      <c r="G79" s="5"/>
      <c r="H79" s="5"/>
      <c r="I79" s="5"/>
      <c r="J79" s="5"/>
      <c r="K79" s="5"/>
      <c r="L79" s="5"/>
      <c r="M79" s="5"/>
      <c r="N79" s="5"/>
      <c r="O79" s="5"/>
      <c r="P79" s="5"/>
      <c r="Q79" s="5"/>
      <c r="R79" s="5"/>
      <c r="S79" s="5">
        <f>13</f>
        <v>13</v>
      </c>
      <c r="T79" s="5"/>
      <c r="U79" s="5"/>
      <c r="V79" s="5"/>
      <c r="W79" s="5"/>
      <c r="X79" s="5">
        <f>1</f>
        <v>1</v>
      </c>
      <c r="Y79" s="6">
        <f t="shared" si="1"/>
        <v>25</v>
      </c>
      <c r="Z79" s="5" t="s">
        <v>2030</v>
      </c>
    </row>
    <row r="80" spans="1:26" x14ac:dyDescent="0.25">
      <c r="A80" s="5">
        <f>2</f>
        <v>2</v>
      </c>
      <c r="B80" s="5">
        <f>2</f>
        <v>2</v>
      </c>
      <c r="C80" s="5">
        <f>1</f>
        <v>1</v>
      </c>
      <c r="D80" s="5"/>
      <c r="E80" s="5"/>
      <c r="F80" s="5"/>
      <c r="G80" s="5"/>
      <c r="H80" s="5"/>
      <c r="I80" s="5"/>
      <c r="J80" s="5"/>
      <c r="K80" s="5"/>
      <c r="L80" s="5"/>
      <c r="M80" s="5"/>
      <c r="N80" s="5"/>
      <c r="O80" s="5"/>
      <c r="P80" s="5"/>
      <c r="Q80" s="5"/>
      <c r="R80" s="5"/>
      <c r="S80" s="5"/>
      <c r="T80" s="5"/>
      <c r="U80" s="5"/>
      <c r="V80" s="5"/>
      <c r="W80" s="5"/>
      <c r="X80" s="5"/>
      <c r="Y80" s="6">
        <f t="shared" si="1"/>
        <v>5</v>
      </c>
      <c r="Z80" s="5" t="s">
        <v>2031</v>
      </c>
    </row>
    <row r="81" spans="1:27" x14ac:dyDescent="0.25">
      <c r="A81" s="5">
        <f>1</f>
        <v>1</v>
      </c>
      <c r="B81" s="5">
        <v>4</v>
      </c>
      <c r="C81" s="5"/>
      <c r="D81" s="5"/>
      <c r="E81" s="5"/>
      <c r="F81" s="5"/>
      <c r="G81" s="5"/>
      <c r="H81" s="5"/>
      <c r="I81" s="5"/>
      <c r="J81" s="5"/>
      <c r="K81" s="5"/>
      <c r="L81" s="5"/>
      <c r="M81" s="5"/>
      <c r="N81" s="5"/>
      <c r="O81" s="5"/>
      <c r="P81" s="5"/>
      <c r="Q81" s="5"/>
      <c r="R81" s="5"/>
      <c r="S81" s="5"/>
      <c r="T81" s="5"/>
      <c r="U81" s="5"/>
      <c r="V81" s="5"/>
      <c r="W81" s="5"/>
      <c r="X81" s="5"/>
      <c r="Y81" s="6">
        <f t="shared" si="1"/>
        <v>5</v>
      </c>
      <c r="Z81" s="5" t="s">
        <v>2032</v>
      </c>
    </row>
    <row r="82" spans="1:27" x14ac:dyDescent="0.25">
      <c r="A82" s="5">
        <v>2</v>
      </c>
      <c r="B82" s="5"/>
      <c r="C82" s="5"/>
      <c r="D82" s="5"/>
      <c r="E82" s="5"/>
      <c r="F82" s="5"/>
      <c r="G82" s="5"/>
      <c r="H82" s="5"/>
      <c r="I82" s="5"/>
      <c r="J82" s="5"/>
      <c r="K82" s="5"/>
      <c r="L82" s="5"/>
      <c r="M82" s="5"/>
      <c r="N82" s="5"/>
      <c r="O82" s="5"/>
      <c r="P82" s="5"/>
      <c r="Q82" s="5"/>
      <c r="R82" s="5"/>
      <c r="S82" s="5"/>
      <c r="T82" s="5"/>
      <c r="U82" s="5"/>
      <c r="V82" s="5"/>
      <c r="W82" s="5"/>
      <c r="X82" s="5"/>
      <c r="Y82" s="6">
        <f t="shared" si="1"/>
        <v>2</v>
      </c>
      <c r="Z82" s="5" t="s">
        <v>6075</v>
      </c>
    </row>
    <row r="83" spans="1:27" x14ac:dyDescent="0.25">
      <c r="A83" s="5">
        <f>8</f>
        <v>8</v>
      </c>
      <c r="B83" s="5"/>
      <c r="C83" s="5">
        <f>1</f>
        <v>1</v>
      </c>
      <c r="D83" s="5"/>
      <c r="E83" s="5"/>
      <c r="F83" s="5"/>
      <c r="G83" s="5"/>
      <c r="H83" s="5"/>
      <c r="I83" s="5"/>
      <c r="J83" s="5"/>
      <c r="K83" s="5"/>
      <c r="L83" s="5"/>
      <c r="M83" s="5"/>
      <c r="N83" s="5"/>
      <c r="O83" s="5"/>
      <c r="P83" s="5"/>
      <c r="Q83" s="5"/>
      <c r="R83" s="5"/>
      <c r="S83" s="5">
        <f>51</f>
        <v>51</v>
      </c>
      <c r="T83" s="5"/>
      <c r="U83" s="5"/>
      <c r="V83" s="5"/>
      <c r="W83" s="5">
        <f>12</f>
        <v>12</v>
      </c>
      <c r="X83" s="5">
        <f>1</f>
        <v>1</v>
      </c>
      <c r="Y83" s="6">
        <f t="shared" si="1"/>
        <v>73</v>
      </c>
      <c r="Z83" s="5" t="s">
        <v>2033</v>
      </c>
    </row>
    <row r="84" spans="1:27" x14ac:dyDescent="0.25">
      <c r="A84" s="5">
        <f>14</f>
        <v>14</v>
      </c>
      <c r="B84" s="5">
        <f>1</f>
        <v>1</v>
      </c>
      <c r="C84" s="5">
        <f>2</f>
        <v>2</v>
      </c>
      <c r="D84" s="5"/>
      <c r="E84" s="5"/>
      <c r="F84" s="5"/>
      <c r="G84" s="5"/>
      <c r="H84" s="5"/>
      <c r="I84" s="5"/>
      <c r="J84" s="5"/>
      <c r="K84" s="5"/>
      <c r="L84" s="5"/>
      <c r="M84" s="5"/>
      <c r="N84" s="5"/>
      <c r="O84" s="5"/>
      <c r="P84" s="5"/>
      <c r="Q84" s="5"/>
      <c r="R84" s="5"/>
      <c r="S84" s="5"/>
      <c r="T84" s="5"/>
      <c r="U84" s="5"/>
      <c r="V84" s="5"/>
      <c r="W84" s="5"/>
      <c r="X84" s="5"/>
      <c r="Y84" s="6">
        <f t="shared" si="1"/>
        <v>17</v>
      </c>
      <c r="Z84" s="5" t="s">
        <v>2034</v>
      </c>
    </row>
    <row r="85" spans="1:27" x14ac:dyDescent="0.25">
      <c r="A85" s="5"/>
      <c r="B85" s="5">
        <v>1</v>
      </c>
      <c r="C85" s="5"/>
      <c r="D85" s="5"/>
      <c r="E85" s="5"/>
      <c r="F85" s="5"/>
      <c r="G85" s="5"/>
      <c r="H85" s="5"/>
      <c r="I85" s="5"/>
      <c r="J85" s="5"/>
      <c r="K85" s="5"/>
      <c r="L85" s="5"/>
      <c r="M85" s="5"/>
      <c r="N85" s="5"/>
      <c r="O85" s="5"/>
      <c r="P85" s="5"/>
      <c r="Q85" s="5"/>
      <c r="R85" s="5"/>
      <c r="S85" s="5"/>
      <c r="T85" s="5"/>
      <c r="U85" s="5"/>
      <c r="V85" s="5"/>
      <c r="W85" s="5"/>
      <c r="X85" s="5"/>
      <c r="Y85" s="6">
        <f t="shared" si="1"/>
        <v>1</v>
      </c>
      <c r="Z85" s="5" t="s">
        <v>6076</v>
      </c>
    </row>
    <row r="86" spans="1:27" x14ac:dyDescent="0.25">
      <c r="A86" s="5">
        <f>6+73+6+1+5+105+3+3+4+8+20+10+5+2291+1+1+2+1+10</f>
        <v>2555</v>
      </c>
      <c r="B86" s="5">
        <f>1</f>
        <v>1</v>
      </c>
      <c r="C86" s="5"/>
      <c r="D86" s="5"/>
      <c r="E86" s="5"/>
      <c r="F86" s="5"/>
      <c r="G86" s="5"/>
      <c r="H86" s="5"/>
      <c r="I86" s="5">
        <f>10</f>
        <v>10</v>
      </c>
      <c r="J86" s="5">
        <f>1</f>
        <v>1</v>
      </c>
      <c r="K86" s="5">
        <f>1</f>
        <v>1</v>
      </c>
      <c r="L86" s="5">
        <f>1+1</f>
        <v>2</v>
      </c>
      <c r="M86" s="5"/>
      <c r="N86" s="5"/>
      <c r="O86" s="5">
        <f>1+19</f>
        <v>20</v>
      </c>
      <c r="P86" s="5"/>
      <c r="Q86" s="5"/>
      <c r="R86" s="5"/>
      <c r="S86" s="5"/>
      <c r="T86" s="5"/>
      <c r="U86" s="5"/>
      <c r="V86" s="5"/>
      <c r="W86" s="5"/>
      <c r="X86" s="5"/>
      <c r="Y86" s="6">
        <f t="shared" si="1"/>
        <v>2590</v>
      </c>
      <c r="Z86" s="5" t="s">
        <v>2035</v>
      </c>
      <c r="AA86" t="s">
        <v>2036</v>
      </c>
    </row>
    <row r="87" spans="1:27" x14ac:dyDescent="0.25">
      <c r="A87" s="5"/>
      <c r="B87" s="5">
        <f>2</f>
        <v>2</v>
      </c>
      <c r="C87" s="5">
        <f>2</f>
        <v>2</v>
      </c>
      <c r="D87" s="5"/>
      <c r="E87" s="5"/>
      <c r="F87" s="5"/>
      <c r="G87" s="5"/>
      <c r="H87" s="5">
        <f>1</f>
        <v>1</v>
      </c>
      <c r="I87" s="5"/>
      <c r="J87" s="5"/>
      <c r="K87" s="5"/>
      <c r="L87" s="5"/>
      <c r="M87" s="5"/>
      <c r="N87" s="5"/>
      <c r="O87" s="5"/>
      <c r="P87" s="5"/>
      <c r="Q87" s="5"/>
      <c r="R87" s="5"/>
      <c r="S87" s="5"/>
      <c r="T87" s="5"/>
      <c r="U87" s="5"/>
      <c r="V87" s="5"/>
      <c r="W87" s="5"/>
      <c r="X87" s="5">
        <f>1</f>
        <v>1</v>
      </c>
      <c r="Y87" s="6">
        <f t="shared" si="1"/>
        <v>6</v>
      </c>
      <c r="Z87" s="5" t="s">
        <v>2037</v>
      </c>
    </row>
    <row r="88" spans="1:27" x14ac:dyDescent="0.25">
      <c r="A88" s="5">
        <f>4+1+1+2+122+1+1+1+37+1+1+1+3+2+1+10+2+1+3</f>
        <v>195</v>
      </c>
      <c r="B88" s="5">
        <f>5</f>
        <v>5</v>
      </c>
      <c r="C88" s="5"/>
      <c r="D88" s="5"/>
      <c r="E88" s="5"/>
      <c r="F88" s="5"/>
      <c r="G88" s="5"/>
      <c r="H88" s="5"/>
      <c r="I88" s="5"/>
      <c r="J88" s="5"/>
      <c r="K88" s="5"/>
      <c r="L88" s="5"/>
      <c r="M88" s="5"/>
      <c r="N88" s="5"/>
      <c r="O88" s="5"/>
      <c r="P88" s="5"/>
      <c r="Q88" s="5"/>
      <c r="R88" s="5"/>
      <c r="S88" s="5"/>
      <c r="T88" s="5"/>
      <c r="U88" s="5"/>
      <c r="V88" s="5"/>
      <c r="W88" s="5"/>
      <c r="X88" s="5"/>
      <c r="Y88" s="6">
        <f t="shared" si="1"/>
        <v>200</v>
      </c>
      <c r="Z88" s="5" t="s">
        <v>2038</v>
      </c>
    </row>
    <row r="89" spans="1:27" x14ac:dyDescent="0.25">
      <c r="A89" s="5">
        <v>24</v>
      </c>
      <c r="B89" s="5"/>
      <c r="C89" s="5">
        <f>2</f>
        <v>2</v>
      </c>
      <c r="D89" s="5"/>
      <c r="E89" s="5"/>
      <c r="F89" s="5"/>
      <c r="G89" s="5"/>
      <c r="H89" s="5">
        <f>2</f>
        <v>2</v>
      </c>
      <c r="I89" s="5"/>
      <c r="J89" s="5"/>
      <c r="K89" s="5"/>
      <c r="L89" s="5"/>
      <c r="M89" s="5"/>
      <c r="N89" s="5"/>
      <c r="O89" s="5"/>
      <c r="P89" s="5"/>
      <c r="Q89" s="5"/>
      <c r="R89" s="5"/>
      <c r="S89" s="5">
        <f>20</f>
        <v>20</v>
      </c>
      <c r="T89" s="5">
        <f>5</f>
        <v>5</v>
      </c>
      <c r="U89" s="5"/>
      <c r="V89" s="5"/>
      <c r="W89" s="5"/>
      <c r="X89" s="5">
        <v>5</v>
      </c>
      <c r="Y89" s="6">
        <f t="shared" si="1"/>
        <v>58</v>
      </c>
      <c r="Z89" s="5" t="s">
        <v>6077</v>
      </c>
    </row>
    <row r="90" spans="1:27" x14ac:dyDescent="0.25">
      <c r="A90" s="5"/>
      <c r="B90" s="5">
        <v>8</v>
      </c>
      <c r="C90" s="5"/>
      <c r="D90" s="5"/>
      <c r="E90" s="5"/>
      <c r="F90" s="5"/>
      <c r="G90" s="5"/>
      <c r="H90" s="5"/>
      <c r="I90" s="5"/>
      <c r="J90" s="5"/>
      <c r="K90" s="5"/>
      <c r="L90" s="5"/>
      <c r="M90" s="5"/>
      <c r="N90" s="5"/>
      <c r="O90" s="5"/>
      <c r="P90" s="5"/>
      <c r="Q90" s="5"/>
      <c r="R90" s="5"/>
      <c r="S90" s="5"/>
      <c r="T90" s="5"/>
      <c r="U90" s="5"/>
      <c r="V90" s="5"/>
      <c r="W90" s="5"/>
      <c r="X90" s="5"/>
      <c r="Y90" s="6">
        <f t="shared" si="1"/>
        <v>8</v>
      </c>
      <c r="Z90" s="5" t="s">
        <v>6117</v>
      </c>
    </row>
    <row r="91" spans="1:27" x14ac:dyDescent="0.25">
      <c r="A91" s="5">
        <f>1</f>
        <v>1</v>
      </c>
      <c r="B91" s="5"/>
      <c r="C91" s="5"/>
      <c r="D91" s="5"/>
      <c r="E91" s="5"/>
      <c r="F91" s="5"/>
      <c r="G91" s="5"/>
      <c r="H91" s="5"/>
      <c r="I91" s="5"/>
      <c r="J91" s="5"/>
      <c r="K91" s="5"/>
      <c r="L91" s="5"/>
      <c r="M91" s="5"/>
      <c r="N91" s="5"/>
      <c r="O91" s="5"/>
      <c r="P91" s="5"/>
      <c r="Q91" s="5"/>
      <c r="R91" s="5"/>
      <c r="S91" s="5"/>
      <c r="T91" s="5"/>
      <c r="U91" s="5"/>
      <c r="V91" s="5"/>
      <c r="W91" s="5"/>
      <c r="X91" s="5"/>
      <c r="Y91" s="6">
        <f t="shared" si="1"/>
        <v>1</v>
      </c>
      <c r="Z91" s="5" t="s">
        <v>2039</v>
      </c>
    </row>
    <row r="92" spans="1:27" x14ac:dyDescent="0.25">
      <c r="A92" s="5">
        <v>12</v>
      </c>
      <c r="B92" s="5"/>
      <c r="C92" s="5"/>
      <c r="D92" s="5"/>
      <c r="E92" s="5"/>
      <c r="F92" s="5"/>
      <c r="G92" s="5"/>
      <c r="H92" s="5"/>
      <c r="I92" s="5">
        <v>2</v>
      </c>
      <c r="J92" s="5"/>
      <c r="K92" s="5"/>
      <c r="L92" s="5"/>
      <c r="M92" s="5"/>
      <c r="N92" s="5"/>
      <c r="O92" s="5"/>
      <c r="P92" s="5"/>
      <c r="Q92" s="5"/>
      <c r="R92" s="5"/>
      <c r="S92" s="5"/>
      <c r="T92" s="5"/>
      <c r="U92" s="5"/>
      <c r="V92" s="5"/>
      <c r="W92" s="5"/>
      <c r="X92" s="5"/>
      <c r="Y92" s="6">
        <f t="shared" si="1"/>
        <v>14</v>
      </c>
      <c r="Z92" s="5" t="s">
        <v>6116</v>
      </c>
    </row>
    <row r="93" spans="1:27" x14ac:dyDescent="0.25">
      <c r="A93" s="5">
        <f>6</f>
        <v>6</v>
      </c>
      <c r="B93" s="5"/>
      <c r="C93" s="5"/>
      <c r="D93" s="5"/>
      <c r="E93" s="5"/>
      <c r="F93" s="5"/>
      <c r="G93" s="5"/>
      <c r="H93" s="5"/>
      <c r="I93" s="5"/>
      <c r="J93" s="5"/>
      <c r="K93" s="5"/>
      <c r="L93" s="5"/>
      <c r="M93" s="5"/>
      <c r="N93" s="5"/>
      <c r="O93" s="5"/>
      <c r="P93" s="5"/>
      <c r="Q93" s="5"/>
      <c r="R93" s="5"/>
      <c r="S93" s="5"/>
      <c r="T93" s="5"/>
      <c r="U93" s="5"/>
      <c r="V93" s="5"/>
      <c r="W93" s="5"/>
      <c r="X93" s="5"/>
      <c r="Y93" s="6">
        <f t="shared" si="1"/>
        <v>6</v>
      </c>
      <c r="Z93" s="5" t="s">
        <v>2040</v>
      </c>
    </row>
    <row r="94" spans="1:27" x14ac:dyDescent="0.25">
      <c r="A94" s="5">
        <f>8</f>
        <v>8</v>
      </c>
      <c r="B94" s="5"/>
      <c r="C94" s="5"/>
      <c r="D94" s="5"/>
      <c r="E94" s="5"/>
      <c r="F94" s="5"/>
      <c r="G94" s="5"/>
      <c r="H94" s="5"/>
      <c r="I94" s="5"/>
      <c r="J94" s="5"/>
      <c r="K94" s="5"/>
      <c r="L94" s="5"/>
      <c r="M94" s="5"/>
      <c r="N94" s="5"/>
      <c r="O94" s="5"/>
      <c r="P94" s="5"/>
      <c r="Q94" s="5"/>
      <c r="R94" s="5"/>
      <c r="S94" s="5"/>
      <c r="T94" s="5"/>
      <c r="U94" s="5"/>
      <c r="V94" s="5"/>
      <c r="W94" s="5"/>
      <c r="X94" s="5"/>
      <c r="Y94" s="6">
        <f t="shared" si="1"/>
        <v>8</v>
      </c>
      <c r="Z94" s="5" t="s">
        <v>2041</v>
      </c>
    </row>
    <row r="95" spans="1:27" x14ac:dyDescent="0.25">
      <c r="A95" s="5">
        <f>1+5+1</f>
        <v>7</v>
      </c>
      <c r="B95" s="5">
        <f>6</f>
        <v>6</v>
      </c>
      <c r="C95" s="5">
        <f>1</f>
        <v>1</v>
      </c>
      <c r="D95" s="5"/>
      <c r="E95" s="5"/>
      <c r="F95" s="5"/>
      <c r="G95" s="5"/>
      <c r="H95" s="5"/>
      <c r="I95" s="5"/>
      <c r="J95" s="5"/>
      <c r="K95" s="5"/>
      <c r="L95" s="5"/>
      <c r="M95" s="5"/>
      <c r="N95" s="5"/>
      <c r="O95" s="5"/>
      <c r="P95" s="5"/>
      <c r="Q95" s="5"/>
      <c r="R95" s="5"/>
      <c r="S95" s="5"/>
      <c r="T95" s="5"/>
      <c r="U95" s="5"/>
      <c r="V95" s="5"/>
      <c r="W95" s="5"/>
      <c r="X95" s="5">
        <f>1</f>
        <v>1</v>
      </c>
      <c r="Y95" s="6">
        <f t="shared" si="1"/>
        <v>15</v>
      </c>
      <c r="Z95" s="5" t="s">
        <v>2042</v>
      </c>
    </row>
    <row r="96" spans="1:27" x14ac:dyDescent="0.25">
      <c r="A96" s="5"/>
      <c r="B96" s="5">
        <v>6</v>
      </c>
      <c r="C96" s="5"/>
      <c r="D96" s="5"/>
      <c r="E96" s="5"/>
      <c r="F96" s="5"/>
      <c r="G96" s="5"/>
      <c r="H96" s="5"/>
      <c r="I96" s="5"/>
      <c r="J96" s="5"/>
      <c r="K96" s="5"/>
      <c r="L96" s="5"/>
      <c r="M96" s="5"/>
      <c r="N96" s="5"/>
      <c r="O96" s="5"/>
      <c r="P96" s="5"/>
      <c r="Q96" s="5"/>
      <c r="R96" s="5"/>
      <c r="S96" s="5"/>
      <c r="T96" s="5"/>
      <c r="U96" s="5"/>
      <c r="V96" s="5"/>
      <c r="W96" s="5"/>
      <c r="X96" s="5">
        <v>1</v>
      </c>
      <c r="Y96" s="6">
        <f t="shared" si="1"/>
        <v>7</v>
      </c>
      <c r="Z96" s="5" t="s">
        <v>6078</v>
      </c>
    </row>
    <row r="97" spans="1:26" x14ac:dyDescent="0.25">
      <c r="A97" s="5">
        <v>1</v>
      </c>
      <c r="B97" s="5"/>
      <c r="C97" s="5"/>
      <c r="D97" s="5"/>
      <c r="E97" s="5"/>
      <c r="F97" s="5"/>
      <c r="G97" s="5"/>
      <c r="H97" s="5"/>
      <c r="I97" s="5"/>
      <c r="J97" s="5"/>
      <c r="K97" s="5"/>
      <c r="L97" s="5"/>
      <c r="M97" s="5"/>
      <c r="N97" s="5"/>
      <c r="O97" s="5"/>
      <c r="P97" s="5"/>
      <c r="Q97" s="5"/>
      <c r="R97" s="5"/>
      <c r="S97" s="5"/>
      <c r="T97" s="5"/>
      <c r="U97" s="5"/>
      <c r="V97" s="5"/>
      <c r="W97" s="5"/>
      <c r="X97" s="5"/>
      <c r="Y97" s="6">
        <f t="shared" si="1"/>
        <v>1</v>
      </c>
      <c r="Z97" s="5" t="s">
        <v>6079</v>
      </c>
    </row>
    <row r="98" spans="1:26" x14ac:dyDescent="0.25">
      <c r="A98" s="5"/>
      <c r="B98" s="5"/>
      <c r="C98" s="5"/>
      <c r="D98" s="5"/>
      <c r="E98" s="5"/>
      <c r="F98" s="5"/>
      <c r="G98" s="5"/>
      <c r="H98" s="5"/>
      <c r="I98" s="5"/>
      <c r="J98" s="5"/>
      <c r="K98" s="5"/>
      <c r="L98" s="5"/>
      <c r="M98" s="5"/>
      <c r="N98" s="5"/>
      <c r="O98" s="5"/>
      <c r="P98" s="5"/>
      <c r="Q98" s="5"/>
      <c r="R98" s="5"/>
      <c r="S98" s="5">
        <v>63</v>
      </c>
      <c r="T98" s="5"/>
      <c r="U98" s="5"/>
      <c r="V98" s="5"/>
      <c r="W98" s="5"/>
      <c r="X98" s="5">
        <v>1</v>
      </c>
      <c r="Y98" s="6">
        <f t="shared" si="1"/>
        <v>64</v>
      </c>
      <c r="Z98" s="5" t="s">
        <v>6080</v>
      </c>
    </row>
    <row r="99" spans="1:26" x14ac:dyDescent="0.25">
      <c r="A99" s="5">
        <f>1</f>
        <v>1</v>
      </c>
      <c r="B99" s="5"/>
      <c r="C99" s="5"/>
      <c r="D99" s="5"/>
      <c r="E99" s="5"/>
      <c r="F99" s="5"/>
      <c r="G99" s="5"/>
      <c r="H99" s="5"/>
      <c r="I99" s="5"/>
      <c r="J99" s="5"/>
      <c r="K99" s="5"/>
      <c r="L99" s="5"/>
      <c r="M99" s="5"/>
      <c r="N99" s="5"/>
      <c r="O99" s="5"/>
      <c r="P99" s="5"/>
      <c r="Q99" s="5"/>
      <c r="R99" s="5"/>
      <c r="S99" s="5"/>
      <c r="T99" s="5"/>
      <c r="U99" s="5"/>
      <c r="V99" s="5"/>
      <c r="W99" s="5"/>
      <c r="X99" s="5"/>
      <c r="Y99" s="6">
        <f t="shared" si="1"/>
        <v>1</v>
      </c>
      <c r="Z99" s="5" t="s">
        <v>2043</v>
      </c>
    </row>
    <row r="100" spans="1:26" x14ac:dyDescent="0.25">
      <c r="A100" s="5">
        <f>1</f>
        <v>1</v>
      </c>
      <c r="B100" s="5"/>
      <c r="C100" s="5"/>
      <c r="D100" s="5"/>
      <c r="E100" s="5"/>
      <c r="F100" s="5"/>
      <c r="G100" s="5"/>
      <c r="H100" s="5"/>
      <c r="I100" s="5"/>
      <c r="J100" s="5"/>
      <c r="K100" s="5"/>
      <c r="L100" s="5"/>
      <c r="M100" s="5">
        <f>6</f>
        <v>6</v>
      </c>
      <c r="N100" s="5"/>
      <c r="O100" s="5"/>
      <c r="P100" s="5">
        <f>7</f>
        <v>7</v>
      </c>
      <c r="Q100" s="5"/>
      <c r="R100" s="5"/>
      <c r="S100" s="5"/>
      <c r="T100" s="5">
        <f>7</f>
        <v>7</v>
      </c>
      <c r="U100" s="5"/>
      <c r="V100" s="5">
        <f>5</f>
        <v>5</v>
      </c>
      <c r="W100" s="5"/>
      <c r="X100" s="5">
        <f>2</f>
        <v>2</v>
      </c>
      <c r="Y100" s="6">
        <f t="shared" si="1"/>
        <v>28</v>
      </c>
      <c r="Z100" s="5" t="s">
        <v>2044</v>
      </c>
    </row>
    <row r="101" spans="1:26" x14ac:dyDescent="0.25">
      <c r="A101" s="5">
        <f>8</f>
        <v>8</v>
      </c>
      <c r="B101" s="5">
        <v>8</v>
      </c>
      <c r="C101" s="5"/>
      <c r="D101" s="5"/>
      <c r="E101" s="5"/>
      <c r="F101" s="5"/>
      <c r="G101" s="5"/>
      <c r="H101" s="5"/>
      <c r="I101" s="5"/>
      <c r="J101" s="5"/>
      <c r="K101" s="5"/>
      <c r="L101" s="5"/>
      <c r="M101" s="5"/>
      <c r="N101" s="5"/>
      <c r="O101" s="5"/>
      <c r="P101" s="5"/>
      <c r="Q101" s="5"/>
      <c r="R101" s="5"/>
      <c r="S101" s="5"/>
      <c r="T101" s="5"/>
      <c r="U101" s="5"/>
      <c r="V101" s="5"/>
      <c r="W101" s="5"/>
      <c r="X101" s="5"/>
      <c r="Y101" s="6">
        <f t="shared" si="1"/>
        <v>16</v>
      </c>
      <c r="Z101" s="5" t="s">
        <v>2045</v>
      </c>
    </row>
    <row r="102" spans="1:26" x14ac:dyDescent="0.25">
      <c r="A102" s="5">
        <f>10</f>
        <v>10</v>
      </c>
      <c r="B102" s="5"/>
      <c r="C102" s="5"/>
      <c r="D102" s="5"/>
      <c r="E102" s="5"/>
      <c r="F102" s="5"/>
      <c r="G102" s="5"/>
      <c r="H102" s="5"/>
      <c r="I102" s="5"/>
      <c r="J102" s="5"/>
      <c r="K102" s="5"/>
      <c r="L102" s="5"/>
      <c r="M102" s="5"/>
      <c r="N102" s="5"/>
      <c r="O102" s="5"/>
      <c r="P102" s="5"/>
      <c r="Q102" s="5"/>
      <c r="R102" s="5"/>
      <c r="S102" s="5"/>
      <c r="T102" s="5"/>
      <c r="U102" s="5"/>
      <c r="V102" s="5"/>
      <c r="W102" s="5"/>
      <c r="X102" s="5"/>
      <c r="Y102" s="6">
        <f t="shared" si="1"/>
        <v>10</v>
      </c>
      <c r="Z102" s="5" t="s">
        <v>6081</v>
      </c>
    </row>
    <row r="103" spans="1:26" x14ac:dyDescent="0.25">
      <c r="A103" s="5">
        <f>1</f>
        <v>1</v>
      </c>
      <c r="B103" s="5"/>
      <c r="C103" s="5"/>
      <c r="D103" s="5"/>
      <c r="E103" s="5"/>
      <c r="F103" s="5"/>
      <c r="G103" s="5"/>
      <c r="H103" s="5"/>
      <c r="I103" s="5"/>
      <c r="J103" s="5"/>
      <c r="K103" s="5"/>
      <c r="L103" s="5"/>
      <c r="M103" s="5"/>
      <c r="N103" s="5"/>
      <c r="O103" s="5"/>
      <c r="P103" s="5"/>
      <c r="Q103" s="5"/>
      <c r="R103" s="5"/>
      <c r="S103" s="5"/>
      <c r="T103" s="5"/>
      <c r="U103" s="5"/>
      <c r="V103" s="5"/>
      <c r="W103" s="5"/>
      <c r="X103" s="5"/>
      <c r="Y103" s="6">
        <f t="shared" si="1"/>
        <v>1</v>
      </c>
      <c r="Z103" s="5" t="s">
        <v>2046</v>
      </c>
    </row>
    <row r="104" spans="1:26" x14ac:dyDescent="0.25">
      <c r="A104" s="5">
        <f>4</f>
        <v>4</v>
      </c>
      <c r="B104" s="5"/>
      <c r="C104" s="5"/>
      <c r="D104" s="5"/>
      <c r="E104" s="5"/>
      <c r="F104" s="5"/>
      <c r="G104" s="5"/>
      <c r="H104" s="5"/>
      <c r="I104" s="5"/>
      <c r="J104" s="5"/>
      <c r="K104" s="5"/>
      <c r="L104" s="5"/>
      <c r="M104" s="5"/>
      <c r="N104" s="5"/>
      <c r="O104" s="5"/>
      <c r="P104" s="5"/>
      <c r="Q104" s="5"/>
      <c r="R104" s="5"/>
      <c r="S104" s="5"/>
      <c r="T104" s="5"/>
      <c r="U104" s="5"/>
      <c r="V104" s="5"/>
      <c r="W104" s="5"/>
      <c r="X104" s="5"/>
      <c r="Y104" s="6">
        <f t="shared" si="1"/>
        <v>4</v>
      </c>
      <c r="Z104" s="5" t="s">
        <v>2047</v>
      </c>
    </row>
    <row r="105" spans="1:26" x14ac:dyDescent="0.25">
      <c r="A105" s="5">
        <v>16</v>
      </c>
      <c r="B105" s="5"/>
      <c r="C105" s="5"/>
      <c r="D105" s="5"/>
      <c r="E105" s="5"/>
      <c r="F105" s="5"/>
      <c r="G105" s="5"/>
      <c r="H105" s="5"/>
      <c r="I105" s="5"/>
      <c r="J105" s="5"/>
      <c r="K105" s="5"/>
      <c r="L105" s="5"/>
      <c r="M105" s="5"/>
      <c r="N105" s="5"/>
      <c r="O105" s="5"/>
      <c r="P105" s="5"/>
      <c r="Q105" s="5"/>
      <c r="R105" s="5"/>
      <c r="S105" s="5"/>
      <c r="T105" s="5"/>
      <c r="U105" s="5"/>
      <c r="V105" s="5"/>
      <c r="W105" s="5"/>
      <c r="X105" s="5">
        <v>1</v>
      </c>
      <c r="Y105" s="6">
        <f t="shared" si="1"/>
        <v>17</v>
      </c>
      <c r="Z105" s="5" t="s">
        <v>6082</v>
      </c>
    </row>
    <row r="106" spans="1:26" x14ac:dyDescent="0.25">
      <c r="A106" s="5"/>
      <c r="B106" s="51">
        <f>195+1+1+1+1+2+1+1+1</f>
        <v>204</v>
      </c>
      <c r="C106" s="51">
        <f>38+1</f>
        <v>39</v>
      </c>
      <c r="D106" s="5"/>
      <c r="E106" s="5"/>
      <c r="F106" s="51">
        <f>1</f>
        <v>1</v>
      </c>
      <c r="G106" s="51">
        <f>7</f>
        <v>7</v>
      </c>
      <c r="H106" s="5"/>
      <c r="I106" s="5"/>
      <c r="J106" s="5"/>
      <c r="K106" s="5"/>
      <c r="L106" s="5"/>
      <c r="M106" s="5"/>
      <c r="N106" s="5"/>
      <c r="O106" s="5"/>
      <c r="P106" s="5"/>
      <c r="Q106" s="5"/>
      <c r="R106" s="5"/>
      <c r="S106" s="5"/>
      <c r="T106" s="5"/>
      <c r="U106" s="5"/>
      <c r="V106" s="5"/>
      <c r="W106" s="5"/>
      <c r="X106" s="5"/>
      <c r="Y106" s="50">
        <f t="shared" si="1"/>
        <v>251</v>
      </c>
      <c r="Z106" s="5" t="s">
        <v>2048</v>
      </c>
    </row>
    <row r="107" spans="1:26" x14ac:dyDescent="0.25">
      <c r="A107" s="5">
        <f>1</f>
        <v>1</v>
      </c>
      <c r="B107" s="5"/>
      <c r="C107" s="5"/>
      <c r="D107" s="5"/>
      <c r="E107" s="5"/>
      <c r="F107" s="5"/>
      <c r="G107" s="5"/>
      <c r="H107" s="5"/>
      <c r="I107" s="5"/>
      <c r="J107" s="5"/>
      <c r="K107" s="5"/>
      <c r="L107" s="5"/>
      <c r="M107" s="5"/>
      <c r="N107" s="5"/>
      <c r="O107" s="5"/>
      <c r="P107" s="5"/>
      <c r="Q107" s="5"/>
      <c r="R107" s="5"/>
      <c r="S107" s="5"/>
      <c r="T107" s="5"/>
      <c r="U107" s="5"/>
      <c r="V107" s="5"/>
      <c r="W107" s="5"/>
      <c r="X107" s="5"/>
      <c r="Y107" s="6">
        <f t="shared" si="1"/>
        <v>1</v>
      </c>
      <c r="Z107" s="5" t="s">
        <v>2049</v>
      </c>
    </row>
    <row r="108" spans="1:26" x14ac:dyDescent="0.25">
      <c r="A108" s="5">
        <f>61</f>
        <v>61</v>
      </c>
      <c r="B108" s="5"/>
      <c r="C108" s="5"/>
      <c r="D108" s="5"/>
      <c r="E108" s="5"/>
      <c r="F108" s="5"/>
      <c r="G108" s="5"/>
      <c r="H108" s="5"/>
      <c r="I108" s="5"/>
      <c r="J108" s="5"/>
      <c r="K108" s="5"/>
      <c r="L108" s="5"/>
      <c r="M108" s="5"/>
      <c r="N108" s="5"/>
      <c r="O108" s="5"/>
      <c r="P108" s="5"/>
      <c r="Q108" s="5"/>
      <c r="R108" s="5"/>
      <c r="S108" s="5"/>
      <c r="T108" s="5"/>
      <c r="U108" s="5"/>
      <c r="V108" s="5"/>
      <c r="W108" s="5"/>
      <c r="X108" s="5">
        <f>1</f>
        <v>1</v>
      </c>
      <c r="Y108" s="6">
        <f t="shared" si="1"/>
        <v>62</v>
      </c>
      <c r="Z108" s="5" t="s">
        <v>2050</v>
      </c>
    </row>
    <row r="109" spans="1:26" x14ac:dyDescent="0.25">
      <c r="A109" s="5">
        <f>5</f>
        <v>5</v>
      </c>
      <c r="B109" s="5">
        <f>4</f>
        <v>4</v>
      </c>
      <c r="C109" s="5">
        <f>1</f>
        <v>1</v>
      </c>
      <c r="D109" s="5"/>
      <c r="E109" s="5">
        <f>8</f>
        <v>8</v>
      </c>
      <c r="F109" s="5"/>
      <c r="G109" s="5"/>
      <c r="H109" s="5"/>
      <c r="I109" s="5"/>
      <c r="J109" s="5"/>
      <c r="K109" s="5"/>
      <c r="L109" s="5"/>
      <c r="M109" s="5"/>
      <c r="N109" s="5"/>
      <c r="O109" s="5"/>
      <c r="P109" s="5"/>
      <c r="Q109" s="5"/>
      <c r="R109" s="5"/>
      <c r="S109" s="5"/>
      <c r="T109" s="5"/>
      <c r="U109" s="5"/>
      <c r="V109" s="5"/>
      <c r="W109" s="5"/>
      <c r="X109" s="5"/>
      <c r="Y109" s="6">
        <f t="shared" si="1"/>
        <v>18</v>
      </c>
      <c r="Z109" s="5" t="s">
        <v>2051</v>
      </c>
    </row>
    <row r="110" spans="1:26" x14ac:dyDescent="0.25">
      <c r="A110" s="5">
        <f>1</f>
        <v>1</v>
      </c>
      <c r="B110" s="5"/>
      <c r="C110" s="5"/>
      <c r="D110" s="5"/>
      <c r="E110" s="5"/>
      <c r="F110" s="5"/>
      <c r="G110" s="5"/>
      <c r="H110" s="5"/>
      <c r="I110" s="5"/>
      <c r="J110" s="5"/>
      <c r="K110" s="5"/>
      <c r="L110" s="5"/>
      <c r="M110" s="5"/>
      <c r="N110" s="5"/>
      <c r="O110" s="5"/>
      <c r="P110" s="5"/>
      <c r="Q110" s="5"/>
      <c r="R110" s="5"/>
      <c r="S110" s="5"/>
      <c r="T110" s="5"/>
      <c r="U110" s="5"/>
      <c r="V110" s="5"/>
      <c r="W110" s="5"/>
      <c r="X110" s="5"/>
      <c r="Y110" s="6">
        <f t="shared" si="1"/>
        <v>1</v>
      </c>
      <c r="Z110" s="5" t="s">
        <v>6034</v>
      </c>
    </row>
    <row r="111" spans="1:26" x14ac:dyDescent="0.25">
      <c r="A111" s="51"/>
      <c r="B111" s="5"/>
      <c r="C111" s="5"/>
      <c r="D111" s="5"/>
      <c r="E111" s="5"/>
      <c r="F111" s="5"/>
      <c r="G111" s="5"/>
      <c r="H111" s="5"/>
      <c r="I111" s="5"/>
      <c r="J111" s="5"/>
      <c r="K111" s="5"/>
      <c r="L111" s="5"/>
      <c r="M111" s="5"/>
      <c r="N111" s="5"/>
      <c r="O111" s="5"/>
      <c r="P111" s="5"/>
      <c r="Q111" s="5"/>
      <c r="R111" s="5"/>
      <c r="S111" s="5"/>
      <c r="T111" s="5"/>
      <c r="U111" s="5"/>
      <c r="V111" s="5"/>
      <c r="W111" s="5"/>
      <c r="X111" s="5"/>
      <c r="Y111" s="50">
        <v>1204</v>
      </c>
      <c r="Z111" s="5" t="s">
        <v>6085</v>
      </c>
    </row>
    <row r="112" spans="1:26" x14ac:dyDescent="0.25">
      <c r="A112" s="52">
        <v>1</v>
      </c>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3">
        <v>1</v>
      </c>
      <c r="Z112" s="5" t="s">
        <v>6086</v>
      </c>
    </row>
    <row r="113" spans="1:26" x14ac:dyDescent="0.25">
      <c r="A113" s="52"/>
      <c r="B113" s="52">
        <v>2</v>
      </c>
      <c r="C113" s="52"/>
      <c r="D113" s="52"/>
      <c r="E113" s="52"/>
      <c r="F113" s="52"/>
      <c r="G113" s="52"/>
      <c r="H113" s="52"/>
      <c r="I113" s="52"/>
      <c r="J113" s="52"/>
      <c r="K113" s="52"/>
      <c r="L113" s="52"/>
      <c r="M113" s="52"/>
      <c r="N113" s="52"/>
      <c r="O113" s="52"/>
      <c r="P113" s="52"/>
      <c r="Q113" s="52"/>
      <c r="R113" s="52"/>
      <c r="S113" s="52"/>
      <c r="T113" s="52"/>
      <c r="U113" s="52"/>
      <c r="V113" s="52"/>
      <c r="W113" s="52"/>
      <c r="X113" s="52"/>
      <c r="Y113" s="53">
        <v>2</v>
      </c>
      <c r="Z113" s="5" t="s">
        <v>6087</v>
      </c>
    </row>
    <row r="114" spans="1:26" x14ac:dyDescent="0.25">
      <c r="A114" s="5">
        <f>1</f>
        <v>1</v>
      </c>
      <c r="B114" s="5"/>
      <c r="C114" s="5"/>
      <c r="D114" s="5"/>
      <c r="E114" s="5"/>
      <c r="F114" s="5"/>
      <c r="G114" s="5"/>
      <c r="H114" s="5"/>
      <c r="I114" s="5"/>
      <c r="J114" s="5"/>
      <c r="K114" s="5"/>
      <c r="L114" s="5"/>
      <c r="M114" s="5"/>
      <c r="N114" s="5"/>
      <c r="O114" s="5"/>
      <c r="P114" s="5"/>
      <c r="Q114" s="5"/>
      <c r="R114" s="5"/>
      <c r="S114" s="5"/>
      <c r="T114" s="5"/>
      <c r="U114" s="5"/>
      <c r="V114" s="5"/>
      <c r="W114" s="5"/>
      <c r="X114" s="5"/>
      <c r="Y114" s="6">
        <f t="shared" si="1"/>
        <v>1</v>
      </c>
      <c r="Z114" s="5" t="s">
        <v>2052</v>
      </c>
    </row>
    <row r="115" spans="1:26" x14ac:dyDescent="0.25">
      <c r="A115" s="5">
        <v>1</v>
      </c>
      <c r="B115" s="5">
        <v>4</v>
      </c>
      <c r="C115" s="5">
        <v>1</v>
      </c>
      <c r="D115" s="5"/>
      <c r="E115" s="5"/>
      <c r="F115" s="5"/>
      <c r="G115" s="5"/>
      <c r="H115" s="5"/>
      <c r="I115" s="5"/>
      <c r="J115" s="5"/>
      <c r="K115" s="5"/>
      <c r="L115" s="5"/>
      <c r="M115" s="5"/>
      <c r="N115" s="5"/>
      <c r="O115" s="5"/>
      <c r="P115" s="5"/>
      <c r="Q115" s="5"/>
      <c r="R115" s="5"/>
      <c r="S115" s="5"/>
      <c r="T115" s="5"/>
      <c r="U115" s="5"/>
      <c r="V115" s="5"/>
      <c r="W115" s="5"/>
      <c r="X115" s="5"/>
      <c r="Y115" s="6">
        <f t="shared" si="1"/>
        <v>6</v>
      </c>
      <c r="Z115" s="5" t="s">
        <v>6088</v>
      </c>
    </row>
    <row r="116" spans="1:26" x14ac:dyDescent="0.25">
      <c r="A116" s="5">
        <f>1</f>
        <v>1</v>
      </c>
      <c r="B116" s="5"/>
      <c r="C116" s="5">
        <f>9</f>
        <v>9</v>
      </c>
      <c r="D116" s="5"/>
      <c r="E116" s="5"/>
      <c r="F116" s="5"/>
      <c r="G116" s="5"/>
      <c r="H116" s="5"/>
      <c r="I116" s="5"/>
      <c r="J116" s="5"/>
      <c r="K116" s="5"/>
      <c r="L116" s="5"/>
      <c r="M116" s="5"/>
      <c r="N116" s="5"/>
      <c r="O116" s="5"/>
      <c r="P116" s="5"/>
      <c r="Q116" s="5"/>
      <c r="R116" s="5"/>
      <c r="S116" s="5"/>
      <c r="T116" s="5"/>
      <c r="U116" s="5"/>
      <c r="V116" s="5"/>
      <c r="W116" s="5"/>
      <c r="X116" s="5"/>
      <c r="Y116" s="6">
        <f t="shared" si="1"/>
        <v>10</v>
      </c>
      <c r="Z116" s="5" t="s">
        <v>2053</v>
      </c>
    </row>
    <row r="117" spans="1:26" x14ac:dyDescent="0.25">
      <c r="A117" s="5">
        <v>1</v>
      </c>
      <c r="B117" s="5"/>
      <c r="C117" s="5"/>
      <c r="D117" s="5"/>
      <c r="E117" s="5"/>
      <c r="F117" s="5"/>
      <c r="G117" s="5"/>
      <c r="H117" s="5"/>
      <c r="I117" s="5"/>
      <c r="J117" s="5"/>
      <c r="K117" s="5"/>
      <c r="L117" s="5"/>
      <c r="M117" s="5"/>
      <c r="N117" s="5"/>
      <c r="O117" s="5"/>
      <c r="P117" s="5"/>
      <c r="Q117" s="5"/>
      <c r="R117" s="5"/>
      <c r="S117" s="5"/>
      <c r="T117" s="5"/>
      <c r="U117" s="5"/>
      <c r="V117" s="5"/>
      <c r="W117" s="5"/>
      <c r="X117" s="5"/>
      <c r="Y117" s="6">
        <f t="shared" si="1"/>
        <v>1</v>
      </c>
      <c r="Z117" s="5" t="s">
        <v>6089</v>
      </c>
    </row>
    <row r="118" spans="1:26" x14ac:dyDescent="0.25">
      <c r="A118" s="5">
        <f>1</f>
        <v>1</v>
      </c>
      <c r="B118" s="5"/>
      <c r="C118" s="5"/>
      <c r="D118" s="5"/>
      <c r="E118" s="5"/>
      <c r="F118" s="5"/>
      <c r="G118" s="5"/>
      <c r="H118" s="5"/>
      <c r="I118" s="5"/>
      <c r="J118" s="5"/>
      <c r="K118" s="5"/>
      <c r="L118" s="5"/>
      <c r="M118" s="5"/>
      <c r="N118" s="5"/>
      <c r="O118" s="5"/>
      <c r="P118" s="5"/>
      <c r="Q118" s="5"/>
      <c r="R118" s="5"/>
      <c r="S118" s="5"/>
      <c r="T118" s="5"/>
      <c r="U118" s="5"/>
      <c r="V118" s="5"/>
      <c r="W118" s="5"/>
      <c r="X118" s="5"/>
      <c r="Y118" s="6">
        <f t="shared" si="1"/>
        <v>1</v>
      </c>
      <c r="Z118" s="5" t="s">
        <v>2054</v>
      </c>
    </row>
    <row r="119" spans="1:26" x14ac:dyDescent="0.25">
      <c r="A119" s="5">
        <f>118+23</f>
        <v>141</v>
      </c>
      <c r="B119" s="5"/>
      <c r="C119" s="5"/>
      <c r="D119" s="5"/>
      <c r="E119" s="5"/>
      <c r="F119" s="5"/>
      <c r="G119" s="5"/>
      <c r="H119" s="5"/>
      <c r="I119" s="5"/>
      <c r="J119" s="5"/>
      <c r="K119" s="5"/>
      <c r="L119" s="5"/>
      <c r="M119" s="5"/>
      <c r="N119" s="5"/>
      <c r="O119" s="5"/>
      <c r="P119" s="5"/>
      <c r="Q119" s="5"/>
      <c r="R119" s="5"/>
      <c r="S119" s="5"/>
      <c r="T119" s="5"/>
      <c r="U119" s="5"/>
      <c r="V119" s="5"/>
      <c r="W119" s="5"/>
      <c r="X119" s="5"/>
      <c r="Y119" s="6">
        <f t="shared" si="1"/>
        <v>141</v>
      </c>
      <c r="Z119" s="5" t="s">
        <v>6090</v>
      </c>
    </row>
    <row r="120" spans="1:26" x14ac:dyDescent="0.25">
      <c r="A120" s="5">
        <f>1</f>
        <v>1</v>
      </c>
      <c r="B120" s="5"/>
      <c r="C120" s="5"/>
      <c r="D120" s="5"/>
      <c r="E120" s="5"/>
      <c r="F120" s="5"/>
      <c r="G120" s="5"/>
      <c r="H120" s="5"/>
      <c r="I120" s="5"/>
      <c r="J120" s="5"/>
      <c r="K120" s="5"/>
      <c r="L120" s="5"/>
      <c r="M120" s="5"/>
      <c r="N120" s="5"/>
      <c r="O120" s="5"/>
      <c r="P120" s="5"/>
      <c r="Q120" s="5"/>
      <c r="R120" s="5"/>
      <c r="S120" s="5">
        <f>11</f>
        <v>11</v>
      </c>
      <c r="T120" s="5"/>
      <c r="U120" s="5"/>
      <c r="V120" s="5"/>
      <c r="W120" s="5"/>
      <c r="X120" s="5"/>
      <c r="Y120" s="6">
        <f t="shared" si="1"/>
        <v>12</v>
      </c>
      <c r="Z120" s="5" t="s">
        <v>2055</v>
      </c>
    </row>
    <row r="121" spans="1:26" x14ac:dyDescent="0.25">
      <c r="A121" s="5">
        <f>1</f>
        <v>1</v>
      </c>
      <c r="B121" s="5"/>
      <c r="C121" s="5"/>
      <c r="D121" s="5"/>
      <c r="E121" s="5"/>
      <c r="F121" s="5"/>
      <c r="G121" s="5"/>
      <c r="H121" s="5"/>
      <c r="I121" s="5"/>
      <c r="J121" s="5"/>
      <c r="K121" s="5"/>
      <c r="L121" s="5"/>
      <c r="M121" s="5"/>
      <c r="N121" s="5"/>
      <c r="O121" s="5"/>
      <c r="P121" s="5"/>
      <c r="Q121" s="5"/>
      <c r="R121" s="5"/>
      <c r="S121" s="5"/>
      <c r="T121" s="5"/>
      <c r="U121" s="5"/>
      <c r="V121" s="5"/>
      <c r="W121" s="5"/>
      <c r="X121" s="5"/>
      <c r="Y121" s="6">
        <f t="shared" si="1"/>
        <v>1</v>
      </c>
      <c r="Z121" s="5" t="s">
        <v>2056</v>
      </c>
    </row>
    <row r="122" spans="1:26" x14ac:dyDescent="0.25">
      <c r="A122" s="5">
        <v>1</v>
      </c>
      <c r="B122" s="5"/>
      <c r="C122" s="5"/>
      <c r="D122" s="5"/>
      <c r="E122" s="5"/>
      <c r="F122" s="5"/>
      <c r="G122" s="5"/>
      <c r="H122" s="5"/>
      <c r="I122" s="5"/>
      <c r="J122" s="5"/>
      <c r="K122" s="5"/>
      <c r="L122" s="5"/>
      <c r="M122" s="5"/>
      <c r="N122" s="5"/>
      <c r="O122" s="5"/>
      <c r="P122" s="5"/>
      <c r="Q122" s="5"/>
      <c r="R122" s="5"/>
      <c r="S122" s="5"/>
      <c r="T122" s="5"/>
      <c r="U122" s="5"/>
      <c r="V122" s="5"/>
      <c r="W122" s="5"/>
      <c r="X122" s="5"/>
      <c r="Y122" s="6">
        <f t="shared" si="1"/>
        <v>1</v>
      </c>
      <c r="Z122" s="5" t="s">
        <v>6091</v>
      </c>
    </row>
    <row r="123" spans="1:26"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f>1</f>
        <v>1</v>
      </c>
      <c r="Y123" s="6">
        <f t="shared" si="1"/>
        <v>1</v>
      </c>
      <c r="Z123" s="5" t="s">
        <v>2057</v>
      </c>
    </row>
    <row r="124" spans="1:26" x14ac:dyDescent="0.25">
      <c r="A124" s="5">
        <f>4</f>
        <v>4</v>
      </c>
      <c r="B124" s="5"/>
      <c r="C124" s="5"/>
      <c r="D124" s="5"/>
      <c r="E124" s="5"/>
      <c r="F124" s="5"/>
      <c r="G124" s="5"/>
      <c r="H124" s="5"/>
      <c r="I124" s="5"/>
      <c r="J124" s="5"/>
      <c r="K124" s="5"/>
      <c r="L124" s="5"/>
      <c r="M124" s="5"/>
      <c r="N124" s="5"/>
      <c r="O124" s="5"/>
      <c r="P124" s="5"/>
      <c r="Q124" s="5"/>
      <c r="R124" s="5"/>
      <c r="S124" s="5"/>
      <c r="T124" s="5"/>
      <c r="U124" s="5"/>
      <c r="V124" s="5"/>
      <c r="W124" s="5"/>
      <c r="X124" s="5"/>
      <c r="Y124" s="6">
        <f t="shared" si="1"/>
        <v>4</v>
      </c>
      <c r="Z124" s="5" t="s">
        <v>2058</v>
      </c>
    </row>
    <row r="125" spans="1:26" x14ac:dyDescent="0.25">
      <c r="A125" s="5">
        <f>1</f>
        <v>1</v>
      </c>
      <c r="B125" s="5"/>
      <c r="C125" s="5"/>
      <c r="D125" s="5"/>
      <c r="E125" s="5"/>
      <c r="F125" s="5"/>
      <c r="G125" s="5"/>
      <c r="H125" s="5"/>
      <c r="I125" s="5"/>
      <c r="J125" s="5"/>
      <c r="K125" s="5"/>
      <c r="L125" s="5"/>
      <c r="M125" s="5"/>
      <c r="N125" s="5"/>
      <c r="O125" s="5"/>
      <c r="P125" s="5"/>
      <c r="Q125" s="5"/>
      <c r="R125" s="5"/>
      <c r="S125" s="5"/>
      <c r="T125" s="5"/>
      <c r="U125" s="5"/>
      <c r="V125" s="5"/>
      <c r="W125" s="5"/>
      <c r="X125" s="5"/>
      <c r="Y125" s="6">
        <f t="shared" si="1"/>
        <v>1</v>
      </c>
      <c r="Z125" s="5" t="s">
        <v>2059</v>
      </c>
    </row>
    <row r="126" spans="1:26" x14ac:dyDescent="0.25">
      <c r="A126" s="5"/>
      <c r="B126" s="5"/>
      <c r="C126" s="5"/>
      <c r="D126" s="5"/>
      <c r="E126" s="5"/>
      <c r="F126" s="5"/>
      <c r="G126" s="5"/>
      <c r="H126" s="5"/>
      <c r="I126" s="5"/>
      <c r="J126" s="5"/>
      <c r="K126" s="5"/>
      <c r="L126" s="5"/>
      <c r="M126" s="5"/>
      <c r="N126" s="5"/>
      <c r="O126" s="5"/>
      <c r="P126" s="5"/>
      <c r="Q126" s="5"/>
      <c r="R126" s="5"/>
      <c r="S126" s="5">
        <f>115+25+8+17</f>
        <v>165</v>
      </c>
      <c r="T126" s="5"/>
      <c r="U126" s="5"/>
      <c r="V126" s="5"/>
      <c r="W126" s="5"/>
      <c r="X126" s="5">
        <f>4</f>
        <v>4</v>
      </c>
      <c r="Y126" s="6">
        <f t="shared" si="1"/>
        <v>169</v>
      </c>
      <c r="Z126" s="5" t="s">
        <v>2060</v>
      </c>
    </row>
    <row r="127" spans="1:26" x14ac:dyDescent="0.25">
      <c r="A127" s="5">
        <f>1</f>
        <v>1</v>
      </c>
      <c r="B127" s="5"/>
      <c r="C127" s="5"/>
      <c r="D127" s="5"/>
      <c r="E127" s="5"/>
      <c r="F127" s="5"/>
      <c r="G127" s="5"/>
      <c r="H127" s="5"/>
      <c r="I127" s="5"/>
      <c r="J127" s="5"/>
      <c r="K127" s="5"/>
      <c r="L127" s="5"/>
      <c r="M127" s="5"/>
      <c r="N127" s="5"/>
      <c r="O127" s="5"/>
      <c r="P127" s="5"/>
      <c r="Q127" s="5"/>
      <c r="R127" s="5"/>
      <c r="S127" s="5"/>
      <c r="T127" s="5"/>
      <c r="U127" s="5"/>
      <c r="V127" s="5"/>
      <c r="W127" s="5"/>
      <c r="X127" s="5"/>
      <c r="Y127" s="6">
        <f t="shared" si="1"/>
        <v>1</v>
      </c>
      <c r="Z127" s="5" t="s">
        <v>2061</v>
      </c>
    </row>
    <row r="128" spans="1:26" x14ac:dyDescent="0.25">
      <c r="A128" s="5">
        <f>1</f>
        <v>1</v>
      </c>
      <c r="B128" s="5">
        <f>1</f>
        <v>1</v>
      </c>
      <c r="C128" s="5">
        <f>1</f>
        <v>1</v>
      </c>
      <c r="D128" s="5"/>
      <c r="E128" s="5"/>
      <c r="F128" s="5"/>
      <c r="G128" s="5"/>
      <c r="H128" s="5"/>
      <c r="I128" s="5"/>
      <c r="J128" s="5"/>
      <c r="K128" s="5"/>
      <c r="L128" s="5"/>
      <c r="M128" s="5"/>
      <c r="N128" s="5"/>
      <c r="O128" s="5"/>
      <c r="P128" s="5"/>
      <c r="Q128" s="5"/>
      <c r="R128" s="5"/>
      <c r="S128" s="5"/>
      <c r="T128" s="5"/>
      <c r="U128" s="5"/>
      <c r="V128" s="5"/>
      <c r="W128" s="5"/>
      <c r="X128" s="5"/>
      <c r="Y128" s="6">
        <f t="shared" si="1"/>
        <v>3</v>
      </c>
      <c r="Z128" s="5" t="s">
        <v>2062</v>
      </c>
    </row>
    <row r="129" spans="1:26" x14ac:dyDescent="0.25">
      <c r="A129" s="5">
        <f>1</f>
        <v>1</v>
      </c>
      <c r="B129" s="5"/>
      <c r="C129" s="5"/>
      <c r="D129" s="5"/>
      <c r="E129" s="5"/>
      <c r="F129" s="5"/>
      <c r="G129" s="5"/>
      <c r="H129" s="5"/>
      <c r="I129" s="5"/>
      <c r="J129" s="5"/>
      <c r="K129" s="5"/>
      <c r="L129" s="5"/>
      <c r="M129" s="5"/>
      <c r="N129" s="5"/>
      <c r="O129" s="5"/>
      <c r="P129" s="5"/>
      <c r="Q129" s="5"/>
      <c r="R129" s="5"/>
      <c r="S129" s="5"/>
      <c r="T129" s="5"/>
      <c r="U129" s="5"/>
      <c r="V129" s="5"/>
      <c r="W129" s="5"/>
      <c r="X129" s="5"/>
      <c r="Y129" s="6">
        <f t="shared" si="1"/>
        <v>1</v>
      </c>
      <c r="Z129" s="5" t="s">
        <v>2063</v>
      </c>
    </row>
    <row r="130" spans="1:26" x14ac:dyDescent="0.25">
      <c r="A130" s="5"/>
      <c r="B130" s="5">
        <f>4</f>
        <v>4</v>
      </c>
      <c r="C130" s="5"/>
      <c r="D130" s="5"/>
      <c r="E130" s="5"/>
      <c r="F130" s="5"/>
      <c r="G130" s="5"/>
      <c r="H130" s="5"/>
      <c r="I130" s="5"/>
      <c r="J130" s="5"/>
      <c r="K130" s="5"/>
      <c r="L130" s="5"/>
      <c r="M130" s="5"/>
      <c r="N130" s="5"/>
      <c r="O130" s="5"/>
      <c r="P130" s="5"/>
      <c r="Q130" s="5"/>
      <c r="R130" s="5"/>
      <c r="S130" s="5"/>
      <c r="T130" s="5"/>
      <c r="U130" s="5"/>
      <c r="V130" s="5"/>
      <c r="W130" s="5"/>
      <c r="X130" s="5">
        <f>1</f>
        <v>1</v>
      </c>
      <c r="Y130" s="6">
        <f t="shared" si="1"/>
        <v>5</v>
      </c>
      <c r="Z130" s="5" t="s">
        <v>2064</v>
      </c>
    </row>
    <row r="131" spans="1:26" x14ac:dyDescent="0.25">
      <c r="A131" s="5">
        <f>1</f>
        <v>1</v>
      </c>
      <c r="B131" s="5"/>
      <c r="C131" s="5"/>
      <c r="D131" s="5"/>
      <c r="E131" s="5"/>
      <c r="F131" s="5"/>
      <c r="G131" s="5"/>
      <c r="H131" s="5"/>
      <c r="I131" s="5"/>
      <c r="J131" s="5"/>
      <c r="K131" s="5"/>
      <c r="L131" s="5"/>
      <c r="M131" s="5"/>
      <c r="N131" s="5"/>
      <c r="O131" s="5"/>
      <c r="P131" s="5"/>
      <c r="Q131" s="5"/>
      <c r="R131" s="5"/>
      <c r="S131" s="5"/>
      <c r="T131" s="5"/>
      <c r="U131" s="5"/>
      <c r="V131" s="5"/>
      <c r="W131" s="5"/>
      <c r="X131" s="5"/>
      <c r="Y131" s="6">
        <f t="shared" si="1"/>
        <v>1</v>
      </c>
      <c r="Z131" s="5" t="s">
        <v>2065</v>
      </c>
    </row>
    <row r="132" spans="1:26" x14ac:dyDescent="0.25">
      <c r="A132" s="5">
        <f>1</f>
        <v>1</v>
      </c>
      <c r="B132" s="5"/>
      <c r="C132" s="5"/>
      <c r="D132" s="5"/>
      <c r="E132" s="5"/>
      <c r="F132" s="5"/>
      <c r="G132" s="5"/>
      <c r="H132" s="5"/>
      <c r="I132" s="5"/>
      <c r="J132" s="5"/>
      <c r="K132" s="5"/>
      <c r="L132" s="5"/>
      <c r="M132" s="5"/>
      <c r="N132" s="5"/>
      <c r="O132" s="5"/>
      <c r="P132" s="5"/>
      <c r="Q132" s="5"/>
      <c r="R132" s="5"/>
      <c r="S132" s="5"/>
      <c r="T132" s="5"/>
      <c r="U132" s="5"/>
      <c r="V132" s="5"/>
      <c r="W132" s="5"/>
      <c r="X132" s="5"/>
      <c r="Y132" s="6">
        <f t="shared" si="1"/>
        <v>1</v>
      </c>
      <c r="Z132" s="5" t="s">
        <v>2066</v>
      </c>
    </row>
    <row r="133" spans="1:26" x14ac:dyDescent="0.25">
      <c r="A133" s="5"/>
      <c r="B133" s="5">
        <f>25</f>
        <v>25</v>
      </c>
      <c r="C133" s="5"/>
      <c r="D133" s="5"/>
      <c r="E133" s="5"/>
      <c r="F133" s="5"/>
      <c r="G133" s="5"/>
      <c r="H133" s="5"/>
      <c r="I133" s="5"/>
      <c r="J133" s="5"/>
      <c r="K133" s="5"/>
      <c r="L133" s="5"/>
      <c r="M133" s="5"/>
      <c r="N133" s="5"/>
      <c r="O133" s="5"/>
      <c r="P133" s="5"/>
      <c r="Q133" s="5"/>
      <c r="R133" s="5"/>
      <c r="S133" s="5"/>
      <c r="T133" s="5"/>
      <c r="U133" s="5"/>
      <c r="V133" s="5"/>
      <c r="W133" s="5"/>
      <c r="X133" s="5"/>
      <c r="Y133" s="6">
        <f t="shared" si="1"/>
        <v>25</v>
      </c>
      <c r="Z133" s="5" t="s">
        <v>2067</v>
      </c>
    </row>
    <row r="134" spans="1:26" x14ac:dyDescent="0.25">
      <c r="A134" s="5">
        <f>3+12</f>
        <v>15</v>
      </c>
      <c r="B134" s="5">
        <f>5</f>
        <v>5</v>
      </c>
      <c r="C134" s="5"/>
      <c r="D134" s="5"/>
      <c r="E134" s="5"/>
      <c r="F134" s="5"/>
      <c r="G134" s="5"/>
      <c r="H134" s="5"/>
      <c r="I134" s="5"/>
      <c r="J134" s="5"/>
      <c r="K134" s="5"/>
      <c r="L134" s="5"/>
      <c r="M134" s="5"/>
      <c r="N134" s="5"/>
      <c r="O134" s="5"/>
      <c r="P134" s="5"/>
      <c r="Q134" s="5"/>
      <c r="R134" s="5"/>
      <c r="S134" s="5"/>
      <c r="T134" s="5"/>
      <c r="U134" s="5"/>
      <c r="V134" s="5"/>
      <c r="W134" s="5"/>
      <c r="X134" s="5">
        <f>1</f>
        <v>1</v>
      </c>
      <c r="Y134" s="6">
        <f t="shared" si="1"/>
        <v>21</v>
      </c>
      <c r="Z134" s="5" t="s">
        <v>2068</v>
      </c>
    </row>
    <row r="135" spans="1:26" x14ac:dyDescent="0.25">
      <c r="A135" s="5">
        <f>1+86</f>
        <v>87</v>
      </c>
      <c r="B135" s="5"/>
      <c r="C135" s="5"/>
      <c r="D135" s="5"/>
      <c r="E135" s="5"/>
      <c r="F135" s="5"/>
      <c r="G135" s="5"/>
      <c r="H135" s="5"/>
      <c r="I135" s="5"/>
      <c r="J135" s="5"/>
      <c r="K135" s="5"/>
      <c r="L135" s="5"/>
      <c r="M135" s="5"/>
      <c r="N135" s="5"/>
      <c r="O135" s="5"/>
      <c r="P135" s="5"/>
      <c r="Q135" s="5"/>
      <c r="R135" s="5"/>
      <c r="S135" s="5"/>
      <c r="T135" s="5"/>
      <c r="U135" s="5"/>
      <c r="V135" s="5"/>
      <c r="W135" s="5"/>
      <c r="X135" s="5">
        <f>1</f>
        <v>1</v>
      </c>
      <c r="Y135" s="6">
        <f t="shared" si="1"/>
        <v>88</v>
      </c>
      <c r="Z135" s="5" t="s">
        <v>2069</v>
      </c>
    </row>
    <row r="136" spans="1:26" x14ac:dyDescent="0.25">
      <c r="A136" s="5">
        <f>1+4+53+2+2+25+3+2+1+6+2+10</f>
        <v>111</v>
      </c>
      <c r="B136" s="5">
        <f>1</f>
        <v>1</v>
      </c>
      <c r="C136" s="5"/>
      <c r="D136" s="5"/>
      <c r="E136" s="5"/>
      <c r="F136" s="5"/>
      <c r="G136" s="5"/>
      <c r="H136" s="5"/>
      <c r="I136" s="5"/>
      <c r="J136" s="5"/>
      <c r="K136" s="5"/>
      <c r="L136" s="5"/>
      <c r="M136" s="5"/>
      <c r="N136" s="5"/>
      <c r="O136" s="5"/>
      <c r="P136" s="5"/>
      <c r="Q136" s="5"/>
      <c r="R136" s="5"/>
      <c r="S136" s="5"/>
      <c r="T136" s="5"/>
      <c r="U136" s="5"/>
      <c r="V136" s="5"/>
      <c r="W136" s="5"/>
      <c r="X136" s="5"/>
      <c r="Y136" s="6">
        <f t="shared" si="1"/>
        <v>112</v>
      </c>
      <c r="Z136" s="5" t="s">
        <v>2070</v>
      </c>
    </row>
    <row r="137" spans="1:26" x14ac:dyDescent="0.25">
      <c r="A137" s="5">
        <f>1</f>
        <v>1</v>
      </c>
      <c r="B137" s="5"/>
      <c r="C137" s="5"/>
      <c r="D137" s="5"/>
      <c r="E137" s="5"/>
      <c r="F137" s="5"/>
      <c r="G137" s="5"/>
      <c r="H137" s="5"/>
      <c r="I137" s="5"/>
      <c r="J137" s="5"/>
      <c r="K137" s="5"/>
      <c r="L137" s="5"/>
      <c r="M137" s="5"/>
      <c r="N137" s="5"/>
      <c r="O137" s="5"/>
      <c r="P137" s="5"/>
      <c r="Q137" s="5"/>
      <c r="R137" s="5"/>
      <c r="S137" s="5"/>
      <c r="T137" s="5"/>
      <c r="U137" s="5"/>
      <c r="V137" s="5"/>
      <c r="W137" s="5"/>
      <c r="X137" s="5"/>
      <c r="Y137" s="6">
        <f t="shared" ref="Y137:Y225" si="2">SUM(A137:X137)</f>
        <v>1</v>
      </c>
      <c r="Z137" s="5" t="s">
        <v>2071</v>
      </c>
    </row>
    <row r="138" spans="1:26" x14ac:dyDescent="0.25">
      <c r="A138" s="5">
        <f>329</f>
        <v>329</v>
      </c>
      <c r="B138" s="5">
        <f>4</f>
        <v>4</v>
      </c>
      <c r="C138" s="5">
        <f>1</f>
        <v>1</v>
      </c>
      <c r="D138" s="5"/>
      <c r="E138" s="5"/>
      <c r="F138" s="5"/>
      <c r="G138" s="5"/>
      <c r="H138" s="5"/>
      <c r="I138" s="5"/>
      <c r="J138" s="5"/>
      <c r="K138" s="5">
        <f>322</f>
        <v>322</v>
      </c>
      <c r="L138" s="5">
        <f>121</f>
        <v>121</v>
      </c>
      <c r="M138" s="5"/>
      <c r="N138" s="5">
        <f>2</f>
        <v>2</v>
      </c>
      <c r="O138" s="5"/>
      <c r="P138" s="5"/>
      <c r="Q138" s="5"/>
      <c r="R138" s="5"/>
      <c r="S138" s="5">
        <f>14</f>
        <v>14</v>
      </c>
      <c r="T138" s="5">
        <f>19</f>
        <v>19</v>
      </c>
      <c r="U138" s="5"/>
      <c r="V138" s="5"/>
      <c r="W138" s="5"/>
      <c r="X138" s="5">
        <f>243</f>
        <v>243</v>
      </c>
      <c r="Y138" s="6">
        <f t="shared" si="2"/>
        <v>1055</v>
      </c>
      <c r="Z138" s="5" t="s">
        <v>2072</v>
      </c>
    </row>
    <row r="139" spans="1:26" x14ac:dyDescent="0.25">
      <c r="A139" s="5">
        <f>1</f>
        <v>1</v>
      </c>
      <c r="B139" s="5"/>
      <c r="C139" s="5"/>
      <c r="D139" s="5"/>
      <c r="E139" s="5"/>
      <c r="F139" s="5"/>
      <c r="G139" s="5"/>
      <c r="H139" s="5"/>
      <c r="I139" s="5"/>
      <c r="J139" s="5"/>
      <c r="K139" s="5"/>
      <c r="L139" s="5"/>
      <c r="M139" s="5"/>
      <c r="N139" s="5"/>
      <c r="O139" s="5"/>
      <c r="P139" s="5"/>
      <c r="Q139" s="5"/>
      <c r="R139" s="5"/>
      <c r="S139" s="5"/>
      <c r="T139" s="5"/>
      <c r="U139" s="5"/>
      <c r="V139" s="5"/>
      <c r="W139" s="5"/>
      <c r="X139" s="5"/>
      <c r="Y139" s="6">
        <f t="shared" si="2"/>
        <v>1</v>
      </c>
      <c r="Z139" s="5" t="s">
        <v>2073</v>
      </c>
    </row>
    <row r="140" spans="1:26" x14ac:dyDescent="0.25">
      <c r="A140" s="5">
        <f>1</f>
        <v>1</v>
      </c>
      <c r="B140" s="5"/>
      <c r="C140" s="5"/>
      <c r="D140" s="5"/>
      <c r="E140" s="5"/>
      <c r="F140" s="5"/>
      <c r="G140" s="5"/>
      <c r="H140" s="5"/>
      <c r="I140" s="5"/>
      <c r="J140" s="5"/>
      <c r="K140" s="5"/>
      <c r="L140" s="5"/>
      <c r="M140" s="5"/>
      <c r="N140" s="5"/>
      <c r="O140" s="5"/>
      <c r="P140" s="5"/>
      <c r="Q140" s="5"/>
      <c r="R140" s="5"/>
      <c r="S140" s="5"/>
      <c r="T140" s="5"/>
      <c r="U140" s="5"/>
      <c r="V140" s="5"/>
      <c r="W140" s="5"/>
      <c r="X140" s="5"/>
      <c r="Y140" s="6">
        <f t="shared" si="2"/>
        <v>1</v>
      </c>
      <c r="Z140" s="5" t="s">
        <v>2074</v>
      </c>
    </row>
    <row r="141" spans="1:26" x14ac:dyDescent="0.25">
      <c r="A141" s="5">
        <f>1</f>
        <v>1</v>
      </c>
      <c r="B141" s="5"/>
      <c r="C141" s="5"/>
      <c r="D141" s="5"/>
      <c r="E141" s="5"/>
      <c r="F141" s="5"/>
      <c r="G141" s="5"/>
      <c r="H141" s="5"/>
      <c r="I141" s="5"/>
      <c r="J141" s="5"/>
      <c r="K141" s="5"/>
      <c r="L141" s="5"/>
      <c r="M141" s="5"/>
      <c r="N141" s="5"/>
      <c r="O141" s="5"/>
      <c r="P141" s="5"/>
      <c r="Q141" s="5"/>
      <c r="R141" s="5"/>
      <c r="S141" s="5"/>
      <c r="T141" s="5"/>
      <c r="U141" s="5"/>
      <c r="V141" s="5"/>
      <c r="W141" s="5"/>
      <c r="X141" s="5"/>
      <c r="Y141" s="6">
        <f t="shared" si="2"/>
        <v>1</v>
      </c>
      <c r="Z141" s="5" t="s">
        <v>2075</v>
      </c>
    </row>
    <row r="142" spans="1:26" x14ac:dyDescent="0.25">
      <c r="A142" s="5">
        <f>3</f>
        <v>3</v>
      </c>
      <c r="B142" s="5"/>
      <c r="C142" s="5"/>
      <c r="D142" s="5"/>
      <c r="E142" s="5"/>
      <c r="F142" s="5"/>
      <c r="G142" s="5"/>
      <c r="H142" s="5"/>
      <c r="I142" s="5"/>
      <c r="J142" s="5"/>
      <c r="K142" s="5"/>
      <c r="L142" s="5"/>
      <c r="M142" s="5"/>
      <c r="N142" s="5"/>
      <c r="O142" s="5"/>
      <c r="P142" s="5"/>
      <c r="Q142" s="5"/>
      <c r="R142" s="5"/>
      <c r="S142" s="5"/>
      <c r="T142" s="5"/>
      <c r="U142" s="5"/>
      <c r="V142" s="5"/>
      <c r="W142" s="5"/>
      <c r="X142" s="5"/>
      <c r="Y142" s="6">
        <f t="shared" si="2"/>
        <v>3</v>
      </c>
      <c r="Z142" s="5" t="s">
        <v>2076</v>
      </c>
    </row>
    <row r="143" spans="1:26" x14ac:dyDescent="0.25">
      <c r="A143" s="5">
        <v>1</v>
      </c>
      <c r="B143" s="5"/>
      <c r="C143" s="5"/>
      <c r="D143" s="5"/>
      <c r="E143" s="5"/>
      <c r="F143" s="5"/>
      <c r="G143" s="5"/>
      <c r="H143" s="5"/>
      <c r="I143" s="5"/>
      <c r="J143" s="5"/>
      <c r="K143" s="5"/>
      <c r="L143" s="5"/>
      <c r="M143" s="5"/>
      <c r="N143" s="5"/>
      <c r="O143" s="5"/>
      <c r="P143" s="5"/>
      <c r="Q143" s="5"/>
      <c r="R143" s="5"/>
      <c r="S143" s="5"/>
      <c r="T143" s="5"/>
      <c r="U143" s="5"/>
      <c r="V143" s="5"/>
      <c r="W143" s="5"/>
      <c r="X143" s="5"/>
      <c r="Y143" s="6">
        <f t="shared" si="2"/>
        <v>1</v>
      </c>
      <c r="Z143" s="5" t="s">
        <v>6092</v>
      </c>
    </row>
    <row r="144" spans="1:26" x14ac:dyDescent="0.25">
      <c r="A144" s="5">
        <v>11</v>
      </c>
      <c r="B144" s="5"/>
      <c r="C144" s="5"/>
      <c r="D144" s="5"/>
      <c r="E144" s="5"/>
      <c r="F144" s="5"/>
      <c r="G144" s="5"/>
      <c r="H144" s="5"/>
      <c r="I144" s="5"/>
      <c r="J144" s="5"/>
      <c r="K144" s="5"/>
      <c r="L144" s="5"/>
      <c r="M144" s="5"/>
      <c r="N144" s="5"/>
      <c r="O144" s="5"/>
      <c r="P144" s="5"/>
      <c r="Q144" s="5"/>
      <c r="R144" s="5"/>
      <c r="S144" s="5"/>
      <c r="T144" s="5"/>
      <c r="U144" s="5"/>
      <c r="V144" s="5"/>
      <c r="W144" s="5"/>
      <c r="X144" s="5">
        <v>1</v>
      </c>
      <c r="Y144" s="6">
        <f t="shared" si="2"/>
        <v>12</v>
      </c>
      <c r="Z144" s="5" t="s">
        <v>6093</v>
      </c>
    </row>
    <row r="145" spans="1:26" x14ac:dyDescent="0.25">
      <c r="A145" s="5"/>
      <c r="B145" s="5">
        <v>1</v>
      </c>
      <c r="C145" s="5">
        <v>13</v>
      </c>
      <c r="D145" s="5"/>
      <c r="E145" s="5"/>
      <c r="F145" s="5"/>
      <c r="G145" s="5"/>
      <c r="H145" s="5"/>
      <c r="I145" s="5"/>
      <c r="J145" s="5"/>
      <c r="K145" s="5"/>
      <c r="L145" s="5"/>
      <c r="M145" s="5"/>
      <c r="N145" s="5"/>
      <c r="O145" s="5"/>
      <c r="P145" s="5"/>
      <c r="Q145" s="5"/>
      <c r="R145" s="5"/>
      <c r="S145" s="5"/>
      <c r="T145" s="5"/>
      <c r="U145" s="5"/>
      <c r="V145" s="5"/>
      <c r="W145" s="5"/>
      <c r="X145" s="5"/>
      <c r="Y145" s="6">
        <f t="shared" si="2"/>
        <v>14</v>
      </c>
      <c r="Z145" s="5" t="s">
        <v>6094</v>
      </c>
    </row>
    <row r="146" spans="1:26" x14ac:dyDescent="0.25">
      <c r="A146" s="5"/>
      <c r="B146" s="5">
        <v>3</v>
      </c>
      <c r="C146" s="5"/>
      <c r="D146" s="5"/>
      <c r="E146" s="5"/>
      <c r="F146" s="5"/>
      <c r="G146" s="5"/>
      <c r="H146" s="5"/>
      <c r="I146" s="5"/>
      <c r="J146" s="5"/>
      <c r="K146" s="5"/>
      <c r="L146" s="5"/>
      <c r="M146" s="5"/>
      <c r="N146" s="5"/>
      <c r="O146" s="5"/>
      <c r="P146" s="5"/>
      <c r="Q146" s="5"/>
      <c r="R146" s="5"/>
      <c r="S146" s="5"/>
      <c r="T146" s="5"/>
      <c r="U146" s="5"/>
      <c r="V146" s="5"/>
      <c r="W146" s="5"/>
      <c r="X146" s="5"/>
      <c r="Y146" s="6">
        <f t="shared" si="2"/>
        <v>3</v>
      </c>
      <c r="Z146" s="5" t="s">
        <v>6095</v>
      </c>
    </row>
    <row r="147" spans="1:26" x14ac:dyDescent="0.25">
      <c r="A147" s="5">
        <v>42</v>
      </c>
      <c r="B147" s="5"/>
      <c r="C147" s="5"/>
      <c r="D147" s="5"/>
      <c r="E147" s="5"/>
      <c r="F147" s="5"/>
      <c r="G147" s="5"/>
      <c r="H147" s="5"/>
      <c r="I147" s="5"/>
      <c r="J147" s="5"/>
      <c r="K147" s="5"/>
      <c r="L147" s="5"/>
      <c r="M147" s="5"/>
      <c r="N147" s="5"/>
      <c r="O147" s="5"/>
      <c r="P147" s="5"/>
      <c r="Q147" s="5"/>
      <c r="R147" s="5"/>
      <c r="S147" s="5"/>
      <c r="T147" s="5"/>
      <c r="U147" s="5"/>
      <c r="V147" s="5"/>
      <c r="W147" s="5"/>
      <c r="X147" s="5">
        <v>1</v>
      </c>
      <c r="Y147" s="6">
        <f t="shared" si="2"/>
        <v>43</v>
      </c>
      <c r="Z147" s="5" t="s">
        <v>6096</v>
      </c>
    </row>
    <row r="148" spans="1:26" x14ac:dyDescent="0.25">
      <c r="A148" s="5"/>
      <c r="B148" s="5"/>
      <c r="C148" s="5">
        <f>48</f>
        <v>48</v>
      </c>
      <c r="D148" s="5"/>
      <c r="E148" s="5"/>
      <c r="F148" s="5"/>
      <c r="G148" s="5"/>
      <c r="H148" s="5"/>
      <c r="I148" s="5"/>
      <c r="J148" s="5"/>
      <c r="K148" s="5"/>
      <c r="L148" s="5"/>
      <c r="M148" s="5"/>
      <c r="N148" s="5"/>
      <c r="O148" s="5"/>
      <c r="P148" s="5"/>
      <c r="Q148" s="5"/>
      <c r="R148" s="5"/>
      <c r="S148" s="5"/>
      <c r="T148" s="5"/>
      <c r="U148" s="5"/>
      <c r="V148" s="5"/>
      <c r="W148" s="5"/>
      <c r="X148" s="5"/>
      <c r="Y148" s="6">
        <f t="shared" si="2"/>
        <v>48</v>
      </c>
      <c r="Z148" s="5" t="s">
        <v>2077</v>
      </c>
    </row>
    <row r="149" spans="1:26" x14ac:dyDescent="0.25">
      <c r="A149" s="5">
        <f>4+1+13+1+1+7+8+1+7+1</f>
        <v>44</v>
      </c>
      <c r="B149" s="5">
        <f>7+1+3</f>
        <v>11</v>
      </c>
      <c r="C149" s="5">
        <f>3</f>
        <v>3</v>
      </c>
      <c r="D149" s="5"/>
      <c r="E149" s="5"/>
      <c r="F149" s="5"/>
      <c r="G149" s="5"/>
      <c r="H149" s="5"/>
      <c r="I149" s="5"/>
      <c r="J149" s="5"/>
      <c r="K149" s="5"/>
      <c r="L149" s="5"/>
      <c r="M149" s="5"/>
      <c r="N149" s="5"/>
      <c r="O149" s="5"/>
      <c r="P149" s="5"/>
      <c r="Q149" s="5"/>
      <c r="R149" s="5"/>
      <c r="S149" s="5">
        <f>2</f>
        <v>2</v>
      </c>
      <c r="T149" s="5">
        <f>1</f>
        <v>1</v>
      </c>
      <c r="U149" s="5"/>
      <c r="V149" s="5"/>
      <c r="W149" s="5"/>
      <c r="X149" s="5">
        <f>1</f>
        <v>1</v>
      </c>
      <c r="Y149" s="50">
        <f t="shared" si="2"/>
        <v>62</v>
      </c>
      <c r="Z149" s="5" t="s">
        <v>2078</v>
      </c>
    </row>
    <row r="150" spans="1:26" x14ac:dyDescent="0.25">
      <c r="A150" s="5"/>
      <c r="B150" s="5">
        <f>16+3+4+9+10+6+18+15+15+3+3+11</f>
        <v>113</v>
      </c>
      <c r="C150" s="5">
        <f>1+11</f>
        <v>12</v>
      </c>
      <c r="D150" s="5"/>
      <c r="E150" s="5"/>
      <c r="F150" s="5"/>
      <c r="G150" s="5"/>
      <c r="H150" s="5"/>
      <c r="I150" s="5"/>
      <c r="J150" s="5"/>
      <c r="K150" s="5"/>
      <c r="L150" s="5"/>
      <c r="M150" s="5"/>
      <c r="N150" s="5"/>
      <c r="O150" s="5"/>
      <c r="P150" s="5"/>
      <c r="Q150" s="5"/>
      <c r="R150" s="5"/>
      <c r="S150" s="5"/>
      <c r="T150" s="5"/>
      <c r="U150" s="5"/>
      <c r="V150" s="5"/>
      <c r="W150" s="5"/>
      <c r="X150" s="5"/>
      <c r="Y150" s="6">
        <f t="shared" si="2"/>
        <v>125</v>
      </c>
      <c r="Z150" s="5" t="s">
        <v>2079</v>
      </c>
    </row>
    <row r="151" spans="1:26" x14ac:dyDescent="0.25">
      <c r="A151" s="5">
        <f>1</f>
        <v>1</v>
      </c>
      <c r="B151" s="5"/>
      <c r="C151" s="5"/>
      <c r="D151" s="5"/>
      <c r="E151" s="5"/>
      <c r="F151" s="5"/>
      <c r="G151" s="5"/>
      <c r="H151" s="5"/>
      <c r="I151" s="5"/>
      <c r="J151" s="5"/>
      <c r="K151" s="5"/>
      <c r="L151" s="5"/>
      <c r="M151" s="5"/>
      <c r="N151" s="5"/>
      <c r="O151" s="5"/>
      <c r="P151" s="5"/>
      <c r="Q151" s="5"/>
      <c r="R151" s="5"/>
      <c r="S151" s="5"/>
      <c r="T151" s="5"/>
      <c r="U151" s="5"/>
      <c r="V151" s="5"/>
      <c r="W151" s="5"/>
      <c r="X151" s="5"/>
      <c r="Y151" s="6">
        <f t="shared" si="2"/>
        <v>1</v>
      </c>
      <c r="Z151" s="5" t="s">
        <v>2080</v>
      </c>
    </row>
    <row r="152" spans="1:26" x14ac:dyDescent="0.25">
      <c r="A152" s="5">
        <f>16</f>
        <v>16</v>
      </c>
      <c r="B152" s="5">
        <f>8</f>
        <v>8</v>
      </c>
      <c r="C152" s="5">
        <f>3</f>
        <v>3</v>
      </c>
      <c r="D152" s="5"/>
      <c r="E152" s="5"/>
      <c r="F152" s="5"/>
      <c r="G152" s="5">
        <f>2</f>
        <v>2</v>
      </c>
      <c r="H152" s="5">
        <f>2</f>
        <v>2</v>
      </c>
      <c r="I152" s="5"/>
      <c r="J152" s="5"/>
      <c r="K152" s="5"/>
      <c r="L152" s="5"/>
      <c r="M152" s="5"/>
      <c r="N152" s="5"/>
      <c r="O152" s="5"/>
      <c r="P152" s="5"/>
      <c r="Q152" s="5"/>
      <c r="R152" s="5"/>
      <c r="S152" s="5"/>
      <c r="T152" s="5"/>
      <c r="U152" s="5"/>
      <c r="V152" s="5"/>
      <c r="W152" s="5"/>
      <c r="X152" s="5"/>
      <c r="Y152" s="6">
        <f t="shared" si="2"/>
        <v>31</v>
      </c>
      <c r="Z152" s="5" t="s">
        <v>2081</v>
      </c>
    </row>
    <row r="153" spans="1:26" x14ac:dyDescent="0.25">
      <c r="A153" s="5">
        <v>1</v>
      </c>
      <c r="B153" s="5">
        <v>1</v>
      </c>
      <c r="C153" s="5">
        <v>1</v>
      </c>
      <c r="D153" s="5"/>
      <c r="E153" s="5"/>
      <c r="F153" s="5"/>
      <c r="G153" s="5"/>
      <c r="H153" s="5"/>
      <c r="I153" s="5"/>
      <c r="J153" s="5"/>
      <c r="K153" s="5"/>
      <c r="L153" s="5"/>
      <c r="M153" s="5"/>
      <c r="N153" s="5"/>
      <c r="O153" s="5"/>
      <c r="P153" s="5"/>
      <c r="Q153" s="5"/>
      <c r="R153" s="5"/>
      <c r="S153" s="5"/>
      <c r="T153" s="5"/>
      <c r="U153" s="5"/>
      <c r="V153" s="5"/>
      <c r="W153" s="5"/>
      <c r="X153" s="5"/>
      <c r="Y153" s="6">
        <f t="shared" si="2"/>
        <v>3</v>
      </c>
      <c r="Z153" s="5" t="s">
        <v>6097</v>
      </c>
    </row>
    <row r="154" spans="1:26" x14ac:dyDescent="0.25">
      <c r="A154" s="5">
        <f>676+13213+2230+2230+2224</f>
        <v>20573</v>
      </c>
      <c r="B154" s="5"/>
      <c r="C154" s="5"/>
      <c r="D154" s="5"/>
      <c r="E154" s="5">
        <f>3+2</f>
        <v>5</v>
      </c>
      <c r="F154" s="5"/>
      <c r="G154" s="5"/>
      <c r="H154" s="5"/>
      <c r="I154" s="5"/>
      <c r="J154" s="5"/>
      <c r="K154" s="5"/>
      <c r="L154" s="5"/>
      <c r="M154" s="5"/>
      <c r="N154" s="5"/>
      <c r="O154" s="5"/>
      <c r="P154" s="5"/>
      <c r="Q154" s="5"/>
      <c r="R154" s="5"/>
      <c r="S154" s="5"/>
      <c r="T154" s="5"/>
      <c r="U154" s="5"/>
      <c r="V154" s="5"/>
      <c r="W154" s="5"/>
      <c r="X154" s="5">
        <f>7</f>
        <v>7</v>
      </c>
      <c r="Y154" s="6">
        <f t="shared" si="2"/>
        <v>20585</v>
      </c>
      <c r="Z154" s="5" t="s">
        <v>2082</v>
      </c>
    </row>
    <row r="155" spans="1:26" x14ac:dyDescent="0.25">
      <c r="A155" s="5">
        <f>1</f>
        <v>1</v>
      </c>
      <c r="B155" s="5">
        <f>1</f>
        <v>1</v>
      </c>
      <c r="C155" s="5"/>
      <c r="D155" s="5"/>
      <c r="E155" s="5"/>
      <c r="F155" s="5"/>
      <c r="G155" s="5"/>
      <c r="H155" s="5"/>
      <c r="I155" s="5"/>
      <c r="J155" s="5"/>
      <c r="K155" s="5"/>
      <c r="L155" s="5"/>
      <c r="M155" s="5"/>
      <c r="N155" s="5"/>
      <c r="O155" s="5"/>
      <c r="P155" s="5"/>
      <c r="Q155" s="5"/>
      <c r="R155" s="5"/>
      <c r="S155" s="5"/>
      <c r="T155" s="5"/>
      <c r="U155" s="5"/>
      <c r="V155" s="5"/>
      <c r="W155" s="5"/>
      <c r="X155" s="5"/>
      <c r="Y155" s="6">
        <f t="shared" si="2"/>
        <v>2</v>
      </c>
      <c r="Z155" s="5" t="s">
        <v>2083</v>
      </c>
    </row>
    <row r="156" spans="1:26" x14ac:dyDescent="0.25">
      <c r="A156" s="5">
        <v>22</v>
      </c>
      <c r="B156" s="5">
        <v>20</v>
      </c>
      <c r="C156" s="5"/>
      <c r="D156" s="5"/>
      <c r="E156" s="5"/>
      <c r="F156" s="5"/>
      <c r="G156" s="5"/>
      <c r="H156" s="5"/>
      <c r="I156" s="5"/>
      <c r="J156" s="5"/>
      <c r="K156" s="5"/>
      <c r="L156" s="5"/>
      <c r="M156" s="5"/>
      <c r="N156" s="5"/>
      <c r="O156" s="5"/>
      <c r="P156" s="5"/>
      <c r="Q156" s="5"/>
      <c r="R156" s="5"/>
      <c r="S156" s="5"/>
      <c r="T156" s="5"/>
      <c r="U156" s="5"/>
      <c r="V156" s="5"/>
      <c r="W156" s="5"/>
      <c r="X156" s="5"/>
      <c r="Y156" s="6">
        <f t="shared" si="2"/>
        <v>42</v>
      </c>
      <c r="Z156" s="5" t="s">
        <v>2084</v>
      </c>
    </row>
    <row r="157" spans="1:26" x14ac:dyDescent="0.25">
      <c r="A157" s="5">
        <f>1+1</f>
        <v>2</v>
      </c>
      <c r="B157" s="5">
        <f>3</f>
        <v>3</v>
      </c>
      <c r="C157" s="5">
        <f>3</f>
        <v>3</v>
      </c>
      <c r="D157" s="5"/>
      <c r="E157" s="5"/>
      <c r="F157" s="5"/>
      <c r="G157" s="5"/>
      <c r="H157" s="5"/>
      <c r="I157" s="5"/>
      <c r="J157" s="5"/>
      <c r="K157" s="5"/>
      <c r="L157" s="5"/>
      <c r="M157" s="5"/>
      <c r="N157" s="5"/>
      <c r="O157" s="5"/>
      <c r="P157" s="5"/>
      <c r="Q157" s="5"/>
      <c r="R157" s="5"/>
      <c r="S157" s="5"/>
      <c r="T157" s="5"/>
      <c r="U157" s="5"/>
      <c r="V157" s="5"/>
      <c r="W157" s="5"/>
      <c r="X157" s="5"/>
      <c r="Y157" s="6">
        <f t="shared" si="2"/>
        <v>8</v>
      </c>
      <c r="Z157" s="5" t="s">
        <v>2085</v>
      </c>
    </row>
    <row r="158" spans="1:26" x14ac:dyDescent="0.25">
      <c r="A158" s="5">
        <f>2</f>
        <v>2</v>
      </c>
      <c r="B158" s="5">
        <f>1</f>
        <v>1</v>
      </c>
      <c r="C158" s="5"/>
      <c r="D158" s="5"/>
      <c r="E158" s="5"/>
      <c r="F158" s="5"/>
      <c r="G158" s="5"/>
      <c r="H158" s="5"/>
      <c r="I158" s="5"/>
      <c r="J158" s="5"/>
      <c r="K158" s="5"/>
      <c r="L158" s="5"/>
      <c r="M158" s="5"/>
      <c r="N158" s="5"/>
      <c r="O158" s="5"/>
      <c r="P158" s="5"/>
      <c r="Q158" s="5"/>
      <c r="R158" s="5"/>
      <c r="S158" s="5"/>
      <c r="T158" s="5"/>
      <c r="U158" s="5"/>
      <c r="V158" s="5"/>
      <c r="W158" s="5"/>
      <c r="X158" s="5"/>
      <c r="Y158" s="6">
        <f t="shared" si="2"/>
        <v>3</v>
      </c>
      <c r="Z158" s="5" t="s">
        <v>2086</v>
      </c>
    </row>
    <row r="159" spans="1:26" x14ac:dyDescent="0.25">
      <c r="A159" s="5">
        <v>3</v>
      </c>
      <c r="B159" s="5">
        <v>23</v>
      </c>
      <c r="C159" s="5"/>
      <c r="D159" s="5"/>
      <c r="E159" s="5"/>
      <c r="F159" s="5"/>
      <c r="G159" s="5"/>
      <c r="H159" s="5"/>
      <c r="I159" s="5"/>
      <c r="J159" s="5"/>
      <c r="K159" s="5"/>
      <c r="L159" s="5"/>
      <c r="M159" s="5"/>
      <c r="N159" s="5"/>
      <c r="O159" s="5"/>
      <c r="P159" s="5"/>
      <c r="Q159" s="5"/>
      <c r="R159" s="5"/>
      <c r="S159" s="5"/>
      <c r="T159" s="5"/>
      <c r="U159" s="5"/>
      <c r="V159" s="5"/>
      <c r="W159" s="5"/>
      <c r="X159" s="5"/>
      <c r="Y159" s="6">
        <f t="shared" si="2"/>
        <v>26</v>
      </c>
      <c r="Z159" s="5" t="s">
        <v>2087</v>
      </c>
    </row>
    <row r="160" spans="1:26" x14ac:dyDescent="0.25">
      <c r="A160" s="5">
        <f>9+2</f>
        <v>11</v>
      </c>
      <c r="B160" s="5"/>
      <c r="C160" s="5"/>
      <c r="D160" s="5"/>
      <c r="E160" s="5"/>
      <c r="F160" s="5"/>
      <c r="G160" s="5"/>
      <c r="H160" s="5"/>
      <c r="I160" s="5"/>
      <c r="J160" s="5"/>
      <c r="K160" s="5"/>
      <c r="L160" s="5"/>
      <c r="M160" s="5"/>
      <c r="N160" s="5"/>
      <c r="O160" s="5"/>
      <c r="P160" s="5"/>
      <c r="Q160" s="5"/>
      <c r="R160" s="5"/>
      <c r="S160" s="5"/>
      <c r="T160" s="5"/>
      <c r="U160" s="5"/>
      <c r="V160" s="5"/>
      <c r="W160" s="5"/>
      <c r="X160" s="5"/>
      <c r="Y160" s="6">
        <f t="shared" si="2"/>
        <v>11</v>
      </c>
      <c r="Z160" s="5" t="s">
        <v>2088</v>
      </c>
    </row>
    <row r="161" spans="1:26" x14ac:dyDescent="0.25">
      <c r="A161" s="5">
        <f>1+1+1+1+2+1+1+1+1+1+2+1+1+1+1+1+2+1+5+2+5+12+1+1+1+1+1+1+1+1+1+1+14+1+4+3+1+1+2+1+5+1+1+1+1+1+1+2+3</f>
        <v>98</v>
      </c>
      <c r="B161" s="5">
        <f>1+6+5+2+4+3+1+23+1</f>
        <v>46</v>
      </c>
      <c r="C161" s="5">
        <f>1+2+2+1</f>
        <v>6</v>
      </c>
      <c r="D161" s="5"/>
      <c r="E161" s="5"/>
      <c r="F161" s="5"/>
      <c r="G161" s="5"/>
      <c r="H161" s="5"/>
      <c r="I161" s="5">
        <f>1</f>
        <v>1</v>
      </c>
      <c r="J161" s="5">
        <f>1</f>
        <v>1</v>
      </c>
      <c r="K161" s="5"/>
      <c r="L161" s="5"/>
      <c r="M161" s="5"/>
      <c r="N161" s="5"/>
      <c r="O161" s="5"/>
      <c r="P161" s="5"/>
      <c r="Q161" s="5"/>
      <c r="R161" s="5"/>
      <c r="S161" s="5">
        <f>14+4</f>
        <v>18</v>
      </c>
      <c r="T161" s="5">
        <f>3+1+1+1</f>
        <v>6</v>
      </c>
      <c r="U161" s="5"/>
      <c r="V161" s="5"/>
      <c r="W161" s="5"/>
      <c r="X161" s="5"/>
      <c r="Y161" s="50">
        <f t="shared" si="2"/>
        <v>176</v>
      </c>
      <c r="Z161" s="5" t="s">
        <v>2089</v>
      </c>
    </row>
    <row r="162" spans="1:26" x14ac:dyDescent="0.25">
      <c r="A162" s="5">
        <f>1</f>
        <v>1</v>
      </c>
      <c r="B162" s="5">
        <f>5</f>
        <v>5</v>
      </c>
      <c r="C162" s="5">
        <f>3</f>
        <v>3</v>
      </c>
      <c r="D162" s="5"/>
      <c r="E162" s="5"/>
      <c r="F162" s="5"/>
      <c r="G162" s="5"/>
      <c r="H162" s="5"/>
      <c r="I162" s="5"/>
      <c r="J162" s="5"/>
      <c r="K162" s="5"/>
      <c r="L162" s="5"/>
      <c r="M162" s="5"/>
      <c r="N162" s="5"/>
      <c r="O162" s="5"/>
      <c r="P162" s="5"/>
      <c r="Q162" s="5"/>
      <c r="R162" s="5"/>
      <c r="S162" s="5"/>
      <c r="T162" s="5"/>
      <c r="U162" s="5"/>
      <c r="V162" s="5"/>
      <c r="W162" s="5"/>
      <c r="X162" s="5"/>
      <c r="Y162" s="6">
        <f t="shared" si="2"/>
        <v>9</v>
      </c>
      <c r="Z162" s="5" t="s">
        <v>2090</v>
      </c>
    </row>
    <row r="163" spans="1:26" x14ac:dyDescent="0.25">
      <c r="A163" s="5"/>
      <c r="B163" s="5"/>
      <c r="C163" s="5">
        <f>1+32+126+2+1+1+1+7+6+3+1+1+1+1+1</f>
        <v>185</v>
      </c>
      <c r="D163" s="5"/>
      <c r="E163" s="5"/>
      <c r="F163" s="5"/>
      <c r="G163" s="5"/>
      <c r="H163" s="5"/>
      <c r="I163" s="5"/>
      <c r="J163" s="5"/>
      <c r="K163" s="5"/>
      <c r="L163" s="5"/>
      <c r="M163" s="5"/>
      <c r="N163" s="5"/>
      <c r="O163" s="5"/>
      <c r="P163" s="5"/>
      <c r="Q163" s="5"/>
      <c r="R163" s="5"/>
      <c r="S163" s="5"/>
      <c r="T163" s="5"/>
      <c r="U163" s="5"/>
      <c r="V163" s="5"/>
      <c r="W163" s="5"/>
      <c r="X163" s="5">
        <f>6</f>
        <v>6</v>
      </c>
      <c r="Y163" s="6">
        <f t="shared" si="2"/>
        <v>191</v>
      </c>
      <c r="Z163" s="5" t="s">
        <v>2091</v>
      </c>
    </row>
    <row r="164" spans="1:26" x14ac:dyDescent="0.25">
      <c r="A164" s="5"/>
      <c r="B164" s="5"/>
      <c r="C164" s="5"/>
      <c r="D164" s="5">
        <f>1+1</f>
        <v>2</v>
      </c>
      <c r="E164" s="5"/>
      <c r="F164" s="5"/>
      <c r="G164" s="5"/>
      <c r="H164" s="5"/>
      <c r="I164" s="5"/>
      <c r="J164" s="5"/>
      <c r="K164" s="5"/>
      <c r="L164" s="5"/>
      <c r="M164" s="5"/>
      <c r="N164" s="5"/>
      <c r="O164" s="5"/>
      <c r="P164" s="5"/>
      <c r="Q164" s="5"/>
      <c r="R164" s="5"/>
      <c r="S164" s="5">
        <f>92+4+18+24+32+17+36</f>
        <v>223</v>
      </c>
      <c r="T164" s="5">
        <f>6</f>
        <v>6</v>
      </c>
      <c r="U164" s="5">
        <f>1</f>
        <v>1</v>
      </c>
      <c r="V164" s="5"/>
      <c r="W164" s="5"/>
      <c r="X164" s="5">
        <f>1+1+1+1+1+1</f>
        <v>6</v>
      </c>
      <c r="Y164" s="6">
        <f t="shared" si="2"/>
        <v>238</v>
      </c>
      <c r="Z164" s="5" t="s">
        <v>2092</v>
      </c>
    </row>
    <row r="165" spans="1:26" x14ac:dyDescent="0.25">
      <c r="A165" s="5"/>
      <c r="B165" s="5"/>
      <c r="C165" s="5">
        <f>1</f>
        <v>1</v>
      </c>
      <c r="D165" s="5"/>
      <c r="E165" s="5"/>
      <c r="F165" s="5"/>
      <c r="G165" s="5"/>
      <c r="H165" s="5"/>
      <c r="I165" s="5"/>
      <c r="J165" s="5"/>
      <c r="K165" s="5"/>
      <c r="L165" s="5"/>
      <c r="M165" s="5"/>
      <c r="N165" s="5"/>
      <c r="O165" s="5"/>
      <c r="P165" s="5"/>
      <c r="Q165" s="5"/>
      <c r="R165" s="5"/>
      <c r="S165" s="5"/>
      <c r="T165" s="5"/>
      <c r="U165" s="5"/>
      <c r="V165" s="5"/>
      <c r="W165" s="5"/>
      <c r="X165" s="5"/>
      <c r="Y165" s="6">
        <f t="shared" si="2"/>
        <v>1</v>
      </c>
      <c r="Z165" s="5" t="s">
        <v>2093</v>
      </c>
    </row>
    <row r="166" spans="1:26" x14ac:dyDescent="0.25">
      <c r="A166" s="5">
        <f>2+12</f>
        <v>14</v>
      </c>
      <c r="B166">
        <f>26+2+1+31+5+3+2+27+7+2+2</f>
        <v>108</v>
      </c>
      <c r="C166" s="5">
        <f>2+2</f>
        <v>4</v>
      </c>
      <c r="D166" s="5"/>
      <c r="E166" s="5"/>
      <c r="F166" s="5"/>
      <c r="G166" s="5"/>
      <c r="H166" s="5"/>
      <c r="I166" s="5"/>
      <c r="J166" s="5"/>
      <c r="K166" s="5"/>
      <c r="L166" s="5"/>
      <c r="M166" s="5"/>
      <c r="N166" s="5"/>
      <c r="O166" s="5"/>
      <c r="P166" s="5"/>
      <c r="Q166" s="5"/>
      <c r="R166" s="5"/>
      <c r="S166" s="5">
        <f>2</f>
        <v>2</v>
      </c>
      <c r="T166" s="5">
        <f>1</f>
        <v>1</v>
      </c>
      <c r="U166" s="5"/>
      <c r="V166" s="5"/>
      <c r="W166" s="5"/>
      <c r="X166" s="5">
        <f>4</f>
        <v>4</v>
      </c>
      <c r="Y166" s="6">
        <f t="shared" si="2"/>
        <v>133</v>
      </c>
      <c r="Z166" s="5" t="s">
        <v>6098</v>
      </c>
    </row>
    <row r="167" spans="1:26" x14ac:dyDescent="0.25">
      <c r="A167" s="5"/>
      <c r="B167" s="5">
        <f>8+14+13</f>
        <v>35</v>
      </c>
      <c r="C167" s="5"/>
      <c r="D167" s="5"/>
      <c r="E167" s="5"/>
      <c r="F167" s="5"/>
      <c r="G167" s="5"/>
      <c r="H167" s="5"/>
      <c r="I167" s="5"/>
      <c r="J167" s="5"/>
      <c r="K167" s="5"/>
      <c r="L167" s="5"/>
      <c r="M167" s="5"/>
      <c r="N167" s="5"/>
      <c r="O167" s="5"/>
      <c r="P167" s="5"/>
      <c r="Q167" s="5"/>
      <c r="R167" s="5"/>
      <c r="S167" s="5"/>
      <c r="T167" s="5"/>
      <c r="U167" s="5"/>
      <c r="V167" s="5"/>
      <c r="W167" s="5"/>
      <c r="X167" s="5"/>
      <c r="Y167" s="6">
        <f t="shared" si="2"/>
        <v>35</v>
      </c>
      <c r="Z167" s="5" t="s">
        <v>2094</v>
      </c>
    </row>
    <row r="168" spans="1:26" x14ac:dyDescent="0.25">
      <c r="A168" s="5">
        <f>1</f>
        <v>1</v>
      </c>
      <c r="B168" s="5"/>
      <c r="C168" s="5"/>
      <c r="D168" s="5"/>
      <c r="E168" s="5"/>
      <c r="F168" s="5"/>
      <c r="G168" s="5"/>
      <c r="H168" s="5"/>
      <c r="I168" s="5"/>
      <c r="J168" s="5"/>
      <c r="K168" s="5"/>
      <c r="L168" s="5"/>
      <c r="M168" s="5"/>
      <c r="N168" s="5"/>
      <c r="O168" s="5"/>
      <c r="P168" s="5"/>
      <c r="Q168" s="5"/>
      <c r="R168" s="5"/>
      <c r="S168" s="5"/>
      <c r="T168" s="5"/>
      <c r="U168" s="5"/>
      <c r="V168" s="5"/>
      <c r="W168" s="5"/>
      <c r="X168" s="5"/>
      <c r="Y168" s="6">
        <f t="shared" si="2"/>
        <v>1</v>
      </c>
      <c r="Z168" s="5" t="s">
        <v>2095</v>
      </c>
    </row>
    <row r="169" spans="1:26" x14ac:dyDescent="0.25">
      <c r="A169" s="5"/>
      <c r="B169" s="5"/>
      <c r="C169" s="5">
        <f>45</f>
        <v>45</v>
      </c>
      <c r="D169" s="5"/>
      <c r="E169" s="5"/>
      <c r="F169" s="5"/>
      <c r="G169" s="5"/>
      <c r="H169" s="5"/>
      <c r="I169" s="5"/>
      <c r="J169" s="5"/>
      <c r="K169" s="5"/>
      <c r="L169" s="5"/>
      <c r="M169" s="5"/>
      <c r="N169" s="5"/>
      <c r="O169" s="5"/>
      <c r="P169" s="5"/>
      <c r="Q169" s="5"/>
      <c r="R169" s="5"/>
      <c r="S169" s="5"/>
      <c r="T169" s="5"/>
      <c r="U169" s="5"/>
      <c r="V169" s="5"/>
      <c r="W169" s="5"/>
      <c r="X169" s="5">
        <f>1</f>
        <v>1</v>
      </c>
      <c r="Y169" s="6">
        <f t="shared" si="2"/>
        <v>46</v>
      </c>
      <c r="Z169" s="5" t="s">
        <v>2096</v>
      </c>
    </row>
    <row r="170" spans="1:26" x14ac:dyDescent="0.25">
      <c r="A170" s="5">
        <f>2</f>
        <v>2</v>
      </c>
      <c r="B170" s="5"/>
      <c r="C170" s="5"/>
      <c r="D170" s="5"/>
      <c r="E170" s="5"/>
      <c r="F170" s="5"/>
      <c r="G170" s="5"/>
      <c r="H170" s="5"/>
      <c r="I170" s="5"/>
      <c r="J170" s="5"/>
      <c r="K170" s="5"/>
      <c r="L170" s="5"/>
      <c r="M170" s="5"/>
      <c r="N170" s="5"/>
      <c r="O170" s="5">
        <f>11</f>
        <v>11</v>
      </c>
      <c r="P170" s="5"/>
      <c r="Q170" s="5"/>
      <c r="R170" s="5"/>
      <c r="S170" s="5"/>
      <c r="T170" s="5"/>
      <c r="U170" s="5"/>
      <c r="V170" s="5"/>
      <c r="W170" s="5"/>
      <c r="X170" s="5"/>
      <c r="Y170" s="6">
        <f t="shared" si="2"/>
        <v>13</v>
      </c>
      <c r="Z170" s="5" t="s">
        <v>2097</v>
      </c>
    </row>
    <row r="171" spans="1:26" x14ac:dyDescent="0.25">
      <c r="A171" s="5">
        <v>1</v>
      </c>
      <c r="B171" s="5"/>
      <c r="C171" s="5"/>
      <c r="D171" s="5"/>
      <c r="E171" s="5"/>
      <c r="F171" s="5"/>
      <c r="G171" s="5"/>
      <c r="H171" s="5"/>
      <c r="I171" s="5"/>
      <c r="J171" s="5"/>
      <c r="K171" s="5"/>
      <c r="L171" s="5"/>
      <c r="M171" s="5"/>
      <c r="N171" s="5"/>
      <c r="O171" s="5"/>
      <c r="P171" s="5"/>
      <c r="Q171" s="5"/>
      <c r="R171" s="5"/>
      <c r="S171" s="5"/>
      <c r="T171" s="5"/>
      <c r="U171" s="5"/>
      <c r="V171" s="5"/>
      <c r="W171" s="5"/>
      <c r="X171" s="5"/>
      <c r="Y171" s="6">
        <f t="shared" si="2"/>
        <v>1</v>
      </c>
      <c r="Z171" s="5" t="s">
        <v>6099</v>
      </c>
    </row>
    <row r="172" spans="1:26" x14ac:dyDescent="0.25">
      <c r="A172" s="5">
        <v>1</v>
      </c>
      <c r="B172" s="5">
        <v>14</v>
      </c>
      <c r="C172" s="5"/>
      <c r="D172" s="5"/>
      <c r="E172" s="5"/>
      <c r="F172" s="5"/>
      <c r="G172" s="5"/>
      <c r="H172" s="5"/>
      <c r="I172" s="5"/>
      <c r="J172" s="5"/>
      <c r="K172" s="5"/>
      <c r="L172" s="5"/>
      <c r="M172" s="5"/>
      <c r="N172" s="5"/>
      <c r="O172" s="5"/>
      <c r="P172" s="5"/>
      <c r="Q172" s="5"/>
      <c r="R172" s="5"/>
      <c r="S172" s="5"/>
      <c r="T172" s="5"/>
      <c r="U172" s="5"/>
      <c r="V172" s="5"/>
      <c r="W172" s="5"/>
      <c r="X172" s="5"/>
      <c r="Y172" s="6">
        <f t="shared" si="2"/>
        <v>15</v>
      </c>
      <c r="Z172" s="5" t="s">
        <v>6100</v>
      </c>
    </row>
    <row r="173" spans="1:26" x14ac:dyDescent="0.25">
      <c r="A173" s="5">
        <f>1</f>
        <v>1</v>
      </c>
      <c r="B173" s="5"/>
      <c r="C173" s="5"/>
      <c r="D173" s="5"/>
      <c r="E173" s="5"/>
      <c r="F173" s="5"/>
      <c r="G173" s="5"/>
      <c r="H173" s="5"/>
      <c r="I173" s="5"/>
      <c r="J173" s="5"/>
      <c r="K173" s="5"/>
      <c r="L173" s="5"/>
      <c r="M173" s="5"/>
      <c r="N173" s="5"/>
      <c r="O173" s="5"/>
      <c r="P173" s="5"/>
      <c r="Q173" s="5"/>
      <c r="R173" s="5"/>
      <c r="S173" s="5"/>
      <c r="T173" s="5"/>
      <c r="U173" s="5"/>
      <c r="V173" s="5"/>
      <c r="W173" s="5"/>
      <c r="X173" s="5"/>
      <c r="Y173" s="6">
        <f t="shared" si="2"/>
        <v>1</v>
      </c>
      <c r="Z173" s="5" t="s">
        <v>2098</v>
      </c>
    </row>
    <row r="174" spans="1:26" x14ac:dyDescent="0.25">
      <c r="A174" s="5">
        <v>2</v>
      </c>
      <c r="B174" s="5"/>
      <c r="C174" s="5">
        <v>1</v>
      </c>
      <c r="D174" s="5"/>
      <c r="E174" s="5"/>
      <c r="F174" s="5"/>
      <c r="G174" s="5"/>
      <c r="H174" s="5"/>
      <c r="I174" s="5"/>
      <c r="J174" s="5"/>
      <c r="K174" s="5"/>
      <c r="L174" s="5"/>
      <c r="M174" s="5"/>
      <c r="N174" s="5"/>
      <c r="O174" s="5"/>
      <c r="P174" s="5"/>
      <c r="Q174" s="5"/>
      <c r="R174" s="5"/>
      <c r="S174" s="5"/>
      <c r="T174" s="5"/>
      <c r="U174" s="5"/>
      <c r="V174" s="5"/>
      <c r="W174" s="5"/>
      <c r="X174" s="5"/>
      <c r="Y174" s="6">
        <f t="shared" si="2"/>
        <v>3</v>
      </c>
      <c r="Z174" s="5" t="s">
        <v>6101</v>
      </c>
    </row>
    <row r="175" spans="1:26" x14ac:dyDescent="0.25">
      <c r="A175" s="5">
        <v>1</v>
      </c>
      <c r="B175" s="5">
        <v>3</v>
      </c>
      <c r="C175" s="5"/>
      <c r="D175" s="5"/>
      <c r="E175" s="5"/>
      <c r="F175" s="5"/>
      <c r="G175" s="5"/>
      <c r="H175" s="5"/>
      <c r="I175" s="5"/>
      <c r="J175" s="5"/>
      <c r="K175" s="5"/>
      <c r="L175" s="5"/>
      <c r="M175" s="5"/>
      <c r="N175" s="5"/>
      <c r="O175" s="5"/>
      <c r="P175" s="5"/>
      <c r="Q175" s="5"/>
      <c r="R175" s="5"/>
      <c r="S175" s="5"/>
      <c r="T175" s="5"/>
      <c r="U175" s="5"/>
      <c r="V175" s="5"/>
      <c r="W175" s="5"/>
      <c r="X175" s="5"/>
      <c r="Y175" s="6">
        <f t="shared" si="2"/>
        <v>4</v>
      </c>
      <c r="Z175" s="5" t="s">
        <v>6102</v>
      </c>
    </row>
    <row r="176" spans="1:26" x14ac:dyDescent="0.25">
      <c r="A176" s="5"/>
      <c r="B176" s="5">
        <v>1</v>
      </c>
      <c r="C176" s="5"/>
      <c r="D176" s="5"/>
      <c r="E176" s="5"/>
      <c r="F176" s="5"/>
      <c r="G176" s="5"/>
      <c r="H176" s="5"/>
      <c r="I176" s="5"/>
      <c r="J176" s="5"/>
      <c r="K176" s="5"/>
      <c r="L176" s="5"/>
      <c r="M176" s="5"/>
      <c r="N176" s="5"/>
      <c r="O176" s="5"/>
      <c r="P176" s="5"/>
      <c r="Q176" s="5"/>
      <c r="R176" s="5"/>
      <c r="S176" s="5"/>
      <c r="T176" s="5"/>
      <c r="U176" s="5"/>
      <c r="V176" s="5"/>
      <c r="W176" s="5"/>
      <c r="X176" s="5"/>
      <c r="Y176" s="6">
        <f t="shared" si="2"/>
        <v>1</v>
      </c>
      <c r="Z176" s="5" t="s">
        <v>6103</v>
      </c>
    </row>
    <row r="177" spans="1:26" x14ac:dyDescent="0.25">
      <c r="A177" s="5"/>
      <c r="B177" s="5">
        <v>2</v>
      </c>
      <c r="C177" s="5"/>
      <c r="D177" s="5"/>
      <c r="E177" s="5"/>
      <c r="F177" s="5"/>
      <c r="G177" s="5"/>
      <c r="H177" s="5"/>
      <c r="I177" s="5"/>
      <c r="J177" s="5"/>
      <c r="K177" s="5"/>
      <c r="L177" s="5"/>
      <c r="M177" s="5"/>
      <c r="N177" s="5"/>
      <c r="O177" s="5"/>
      <c r="P177" s="5"/>
      <c r="Q177" s="5"/>
      <c r="R177" s="5"/>
      <c r="S177" s="5"/>
      <c r="T177" s="5"/>
      <c r="U177" s="5"/>
      <c r="V177" s="5"/>
      <c r="W177" s="5"/>
      <c r="X177" s="5"/>
      <c r="Y177" s="6">
        <f t="shared" si="2"/>
        <v>2</v>
      </c>
      <c r="Z177" s="5" t="s">
        <v>6104</v>
      </c>
    </row>
    <row r="178" spans="1:26" x14ac:dyDescent="0.25">
      <c r="A178" s="5">
        <f>1</f>
        <v>1</v>
      </c>
      <c r="B178" s="5"/>
      <c r="C178" s="5"/>
      <c r="D178" s="5"/>
      <c r="E178" s="5"/>
      <c r="F178" s="5"/>
      <c r="G178" s="5"/>
      <c r="H178" s="5"/>
      <c r="I178" s="5"/>
      <c r="J178" s="5"/>
      <c r="K178" s="5"/>
      <c r="L178" s="5"/>
      <c r="M178" s="5"/>
      <c r="N178" s="5"/>
      <c r="O178" s="5"/>
      <c r="P178" s="5"/>
      <c r="Q178" s="5"/>
      <c r="R178" s="5"/>
      <c r="S178" s="5"/>
      <c r="T178" s="5"/>
      <c r="U178" s="5"/>
      <c r="V178" s="5"/>
      <c r="W178" s="5"/>
      <c r="X178" s="5"/>
      <c r="Y178" s="6">
        <f t="shared" si="2"/>
        <v>1</v>
      </c>
      <c r="Z178" s="5" t="s">
        <v>2099</v>
      </c>
    </row>
    <row r="179" spans="1:26" x14ac:dyDescent="0.25">
      <c r="A179" s="5">
        <v>7</v>
      </c>
      <c r="B179" s="5"/>
      <c r="C179" s="5"/>
      <c r="D179" s="5"/>
      <c r="E179" s="5"/>
      <c r="F179" s="5"/>
      <c r="G179" s="5"/>
      <c r="H179" s="5"/>
      <c r="I179" s="5"/>
      <c r="J179" s="5"/>
      <c r="K179" s="5"/>
      <c r="L179" s="5"/>
      <c r="M179" s="5"/>
      <c r="N179" s="5"/>
      <c r="O179" s="5"/>
      <c r="P179" s="5"/>
      <c r="Q179" s="5"/>
      <c r="R179" s="5"/>
      <c r="S179" s="5"/>
      <c r="T179" s="5"/>
      <c r="U179" s="5"/>
      <c r="V179" s="5"/>
      <c r="W179" s="5"/>
      <c r="X179" s="5"/>
      <c r="Y179" s="6">
        <f t="shared" si="2"/>
        <v>7</v>
      </c>
      <c r="Z179" s="5" t="s">
        <v>6105</v>
      </c>
    </row>
    <row r="180" spans="1:26" x14ac:dyDescent="0.25">
      <c r="A180" s="5"/>
      <c r="B180" s="5">
        <v>3</v>
      </c>
      <c r="C180" s="5"/>
      <c r="D180" s="5"/>
      <c r="E180" s="5"/>
      <c r="F180" s="5"/>
      <c r="G180" s="5"/>
      <c r="H180" s="5"/>
      <c r="I180" s="5"/>
      <c r="J180" s="5"/>
      <c r="K180" s="5"/>
      <c r="L180" s="5"/>
      <c r="M180" s="5"/>
      <c r="N180" s="5"/>
      <c r="O180" s="5"/>
      <c r="P180" s="5"/>
      <c r="Q180" s="5"/>
      <c r="R180" s="5"/>
      <c r="S180" s="5"/>
      <c r="T180" s="5"/>
      <c r="U180" s="5"/>
      <c r="V180" s="5"/>
      <c r="W180" s="5"/>
      <c r="X180" s="5"/>
      <c r="Y180" s="6">
        <f t="shared" si="2"/>
        <v>3</v>
      </c>
      <c r="Z180" s="5" t="s">
        <v>6106</v>
      </c>
    </row>
    <row r="181" spans="1:26" x14ac:dyDescent="0.25">
      <c r="A181" s="5">
        <f>9</f>
        <v>9</v>
      </c>
      <c r="B181" s="5"/>
      <c r="C181" s="5">
        <f>1</f>
        <v>1</v>
      </c>
      <c r="D181" s="5"/>
      <c r="E181" s="5"/>
      <c r="F181" s="5"/>
      <c r="G181" s="5"/>
      <c r="H181" s="5"/>
      <c r="I181" s="5"/>
      <c r="J181" s="5"/>
      <c r="K181" s="5"/>
      <c r="L181" s="5"/>
      <c r="M181" s="5"/>
      <c r="N181" s="5"/>
      <c r="O181" s="5"/>
      <c r="P181" s="5"/>
      <c r="Q181" s="5"/>
      <c r="R181" s="5"/>
      <c r="S181" s="5"/>
      <c r="T181" s="5"/>
      <c r="U181" s="5"/>
      <c r="V181" s="5"/>
      <c r="W181" s="5"/>
      <c r="X181" s="5"/>
      <c r="Y181" s="6">
        <f t="shared" si="2"/>
        <v>10</v>
      </c>
      <c r="Z181" s="5" t="s">
        <v>2100</v>
      </c>
    </row>
    <row r="182" spans="1:26" x14ac:dyDescent="0.25">
      <c r="A182" s="5">
        <f>4</f>
        <v>4</v>
      </c>
      <c r="B182" s="5">
        <f>1</f>
        <v>1</v>
      </c>
      <c r="C182" s="5"/>
      <c r="D182" s="5"/>
      <c r="E182" s="5"/>
      <c r="F182" s="5"/>
      <c r="G182" s="5"/>
      <c r="H182" s="5"/>
      <c r="I182" s="5"/>
      <c r="J182" s="5"/>
      <c r="K182" s="5"/>
      <c r="L182" s="5"/>
      <c r="M182" s="5"/>
      <c r="N182" s="5"/>
      <c r="O182" s="5"/>
      <c r="P182" s="5"/>
      <c r="Q182" s="5"/>
      <c r="R182" s="5"/>
      <c r="S182" s="5"/>
      <c r="T182" s="5"/>
      <c r="U182" s="5"/>
      <c r="V182" s="5"/>
      <c r="W182" s="5"/>
      <c r="X182" s="5"/>
      <c r="Y182" s="6">
        <f t="shared" si="2"/>
        <v>5</v>
      </c>
      <c r="Z182" s="5" t="s">
        <v>2101</v>
      </c>
    </row>
    <row r="183" spans="1:26" x14ac:dyDescent="0.25">
      <c r="A183" s="5">
        <f>2</f>
        <v>2</v>
      </c>
      <c r="B183" s="5"/>
      <c r="C183" s="5"/>
      <c r="D183" s="5"/>
      <c r="E183" s="5"/>
      <c r="F183" s="5"/>
      <c r="G183" s="5"/>
      <c r="H183" s="5"/>
      <c r="I183" s="5"/>
      <c r="J183" s="5"/>
      <c r="K183" s="5"/>
      <c r="L183" s="5"/>
      <c r="M183" s="5"/>
      <c r="N183" s="5"/>
      <c r="O183" s="5"/>
      <c r="P183" s="5"/>
      <c r="Q183" s="5"/>
      <c r="R183" s="5"/>
      <c r="S183" s="5"/>
      <c r="T183" s="5"/>
      <c r="U183" s="5"/>
      <c r="V183" s="5"/>
      <c r="W183" s="5"/>
      <c r="X183" s="5"/>
      <c r="Y183" s="6">
        <f t="shared" si="2"/>
        <v>2</v>
      </c>
      <c r="Z183" s="5" t="s">
        <v>2102</v>
      </c>
    </row>
    <row r="184" spans="1:26" x14ac:dyDescent="0.25">
      <c r="A184" s="5">
        <f>3</f>
        <v>3</v>
      </c>
      <c r="B184" s="5">
        <f>2</f>
        <v>2</v>
      </c>
      <c r="C184" s="5"/>
      <c r="D184" s="5"/>
      <c r="E184" s="5"/>
      <c r="F184" s="5"/>
      <c r="G184" s="5"/>
      <c r="H184" s="5"/>
      <c r="I184" s="5"/>
      <c r="J184" s="5"/>
      <c r="K184" s="5"/>
      <c r="L184" s="5"/>
      <c r="M184" s="5"/>
      <c r="N184" s="5"/>
      <c r="O184" s="5"/>
      <c r="P184" s="5"/>
      <c r="Q184" s="5"/>
      <c r="R184" s="5"/>
      <c r="S184" s="5"/>
      <c r="T184" s="5"/>
      <c r="U184" s="5"/>
      <c r="V184" s="5"/>
      <c r="W184" s="5"/>
      <c r="X184" s="5"/>
      <c r="Y184" s="6">
        <f t="shared" si="2"/>
        <v>5</v>
      </c>
      <c r="Z184" s="5" t="s">
        <v>2103</v>
      </c>
    </row>
    <row r="185" spans="1:26" x14ac:dyDescent="0.25">
      <c r="A185" s="5">
        <v>8</v>
      </c>
      <c r="B185" s="5"/>
      <c r="C185" s="5"/>
      <c r="D185" s="5"/>
      <c r="E185" s="5"/>
      <c r="F185" s="5"/>
      <c r="G185" s="5"/>
      <c r="H185" s="5"/>
      <c r="I185" s="5"/>
      <c r="J185" s="5"/>
      <c r="K185" s="5"/>
      <c r="L185" s="5"/>
      <c r="M185" s="5"/>
      <c r="N185" s="5"/>
      <c r="O185" s="5"/>
      <c r="P185" s="5"/>
      <c r="Q185" s="5"/>
      <c r="R185" s="5"/>
      <c r="S185" s="5"/>
      <c r="T185" s="5"/>
      <c r="U185" s="5"/>
      <c r="V185" s="5"/>
      <c r="W185" s="5"/>
      <c r="X185" s="5"/>
      <c r="Y185" s="6">
        <f t="shared" si="2"/>
        <v>8</v>
      </c>
      <c r="Z185" s="5" t="s">
        <v>6107</v>
      </c>
    </row>
    <row r="186" spans="1:26" x14ac:dyDescent="0.25">
      <c r="A186" s="5"/>
      <c r="B186" s="5">
        <f>11+3+3+5+4+3</f>
        <v>29</v>
      </c>
      <c r="C186" s="5">
        <f>1+1</f>
        <v>2</v>
      </c>
      <c r="D186" s="5"/>
      <c r="E186" s="5"/>
      <c r="F186" s="5"/>
      <c r="G186" s="5"/>
      <c r="H186" s="5"/>
      <c r="I186" s="5"/>
      <c r="J186" s="5"/>
      <c r="K186" s="5"/>
      <c r="L186" s="5"/>
      <c r="M186" s="5"/>
      <c r="N186" s="5"/>
      <c r="O186" s="5"/>
      <c r="P186" s="5"/>
      <c r="Q186" s="5"/>
      <c r="R186" s="5"/>
      <c r="S186" s="5"/>
      <c r="T186" s="5"/>
      <c r="U186" s="5"/>
      <c r="V186" s="5"/>
      <c r="W186" s="5"/>
      <c r="X186" s="5"/>
      <c r="Y186" s="6">
        <f t="shared" si="2"/>
        <v>31</v>
      </c>
      <c r="Z186" s="5" t="s">
        <v>6108</v>
      </c>
    </row>
    <row r="187" spans="1:26" x14ac:dyDescent="0.25">
      <c r="A187" s="5"/>
      <c r="B187" s="5"/>
      <c r="C187" s="5">
        <f>4</f>
        <v>4</v>
      </c>
      <c r="D187" s="5"/>
      <c r="E187" s="5"/>
      <c r="F187" s="5"/>
      <c r="G187" s="5"/>
      <c r="H187" s="5"/>
      <c r="I187" s="5"/>
      <c r="J187" s="5"/>
      <c r="K187" s="5"/>
      <c r="L187" s="5"/>
      <c r="M187" s="5"/>
      <c r="N187" s="5"/>
      <c r="O187" s="5"/>
      <c r="P187" s="5"/>
      <c r="Q187" s="5"/>
      <c r="R187" s="5"/>
      <c r="S187" s="5"/>
      <c r="T187" s="5"/>
      <c r="U187" s="5"/>
      <c r="V187" s="5"/>
      <c r="W187" s="5"/>
      <c r="X187" s="5"/>
      <c r="Y187" s="6">
        <f t="shared" si="2"/>
        <v>4</v>
      </c>
      <c r="Z187" s="5" t="s">
        <v>2104</v>
      </c>
    </row>
    <row r="188" spans="1:26" x14ac:dyDescent="0.25">
      <c r="A188" s="5">
        <f>1</f>
        <v>1</v>
      </c>
      <c r="B188" s="5"/>
      <c r="C188" s="5"/>
      <c r="D188" s="5"/>
      <c r="E188" s="5"/>
      <c r="F188" s="5"/>
      <c r="G188" s="5"/>
      <c r="H188" s="5"/>
      <c r="I188" s="5"/>
      <c r="J188" s="5"/>
      <c r="K188" s="5"/>
      <c r="L188" s="5"/>
      <c r="M188" s="5"/>
      <c r="N188" s="5"/>
      <c r="O188" s="5"/>
      <c r="P188" s="5"/>
      <c r="Q188" s="5"/>
      <c r="R188" s="5"/>
      <c r="S188" s="5"/>
      <c r="T188" s="5"/>
      <c r="U188" s="5"/>
      <c r="V188" s="5"/>
      <c r="W188" s="5"/>
      <c r="X188" s="5"/>
      <c r="Y188" s="6">
        <f t="shared" si="2"/>
        <v>1</v>
      </c>
      <c r="Z188" s="5" t="s">
        <v>2105</v>
      </c>
    </row>
    <row r="189" spans="1:26" x14ac:dyDescent="0.25">
      <c r="A189" s="5">
        <f>1368</f>
        <v>1368</v>
      </c>
      <c r="B189" s="5"/>
      <c r="C189" s="5"/>
      <c r="D189" s="5"/>
      <c r="E189" s="5"/>
      <c r="F189" s="5"/>
      <c r="G189" s="5"/>
      <c r="H189" s="5"/>
      <c r="I189" s="5"/>
      <c r="J189" s="5"/>
      <c r="K189" s="5"/>
      <c r="L189" s="5"/>
      <c r="M189" s="5"/>
      <c r="N189" s="5"/>
      <c r="O189" s="5"/>
      <c r="P189" s="5"/>
      <c r="Q189" s="5"/>
      <c r="R189" s="5"/>
      <c r="S189" s="5"/>
      <c r="T189" s="5"/>
      <c r="U189" s="5"/>
      <c r="V189" s="5"/>
      <c r="W189" s="5"/>
      <c r="X189" s="5">
        <f>1</f>
        <v>1</v>
      </c>
      <c r="Y189" s="6">
        <f t="shared" si="2"/>
        <v>1369</v>
      </c>
      <c r="Z189" s="5" t="s">
        <v>2106</v>
      </c>
    </row>
    <row r="190" spans="1:26" x14ac:dyDescent="0.25">
      <c r="A190" s="5">
        <f>1</f>
        <v>1</v>
      </c>
      <c r="B190" s="5"/>
      <c r="C190" s="5"/>
      <c r="D190" s="5"/>
      <c r="E190" s="5"/>
      <c r="F190" s="5"/>
      <c r="G190" s="5"/>
      <c r="H190" s="5"/>
      <c r="I190" s="5"/>
      <c r="J190" s="5"/>
      <c r="K190" s="5"/>
      <c r="L190" s="5"/>
      <c r="M190" s="5"/>
      <c r="N190" s="5"/>
      <c r="O190" s="5"/>
      <c r="P190" s="5"/>
      <c r="Q190" s="5"/>
      <c r="R190" s="5"/>
      <c r="S190" s="5"/>
      <c r="T190" s="5"/>
      <c r="U190" s="5"/>
      <c r="V190" s="5"/>
      <c r="W190" s="5"/>
      <c r="X190" s="5"/>
      <c r="Y190" s="6">
        <f t="shared" si="2"/>
        <v>1</v>
      </c>
      <c r="Z190" s="5" t="s">
        <v>2107</v>
      </c>
    </row>
    <row r="191" spans="1:26" x14ac:dyDescent="0.25">
      <c r="A191" s="5"/>
      <c r="B191" s="5">
        <v>1</v>
      </c>
      <c r="C191" s="5"/>
      <c r="D191" s="5"/>
      <c r="E191" s="5"/>
      <c r="F191" s="5"/>
      <c r="G191" s="5"/>
      <c r="H191" s="5"/>
      <c r="I191" s="5"/>
      <c r="J191" s="5"/>
      <c r="K191" s="5"/>
      <c r="L191" s="5"/>
      <c r="M191" s="5"/>
      <c r="N191" s="5"/>
      <c r="O191" s="5"/>
      <c r="P191" s="5"/>
      <c r="Q191" s="5"/>
      <c r="R191" s="5"/>
      <c r="S191" s="5"/>
      <c r="T191" s="5"/>
      <c r="U191" s="5"/>
      <c r="V191" s="5"/>
      <c r="W191" s="5"/>
      <c r="X191" s="5"/>
      <c r="Y191" s="6">
        <f t="shared" si="2"/>
        <v>1</v>
      </c>
      <c r="Z191" s="5" t="s">
        <v>6109</v>
      </c>
    </row>
    <row r="192" spans="1:26" x14ac:dyDescent="0.25">
      <c r="A192" s="5">
        <v>4</v>
      </c>
      <c r="B192" s="5"/>
      <c r="C192" s="5"/>
      <c r="D192" s="5"/>
      <c r="E192" s="5"/>
      <c r="F192" s="5"/>
      <c r="G192" s="5"/>
      <c r="H192" s="5"/>
      <c r="I192" s="5"/>
      <c r="J192" s="5"/>
      <c r="K192" s="5"/>
      <c r="L192" s="5"/>
      <c r="M192" s="5"/>
      <c r="N192" s="5"/>
      <c r="O192" s="5"/>
      <c r="P192" s="5"/>
      <c r="Q192" s="5"/>
      <c r="R192" s="5"/>
      <c r="S192" s="5"/>
      <c r="T192" s="5"/>
      <c r="U192" s="5"/>
      <c r="V192" s="5"/>
      <c r="W192" s="5"/>
      <c r="X192" s="5"/>
      <c r="Y192" s="6">
        <f t="shared" si="2"/>
        <v>4</v>
      </c>
      <c r="Z192" s="5" t="s">
        <v>6110</v>
      </c>
    </row>
    <row r="193" spans="1:26" x14ac:dyDescent="0.25">
      <c r="A193" s="5">
        <v>1</v>
      </c>
      <c r="B193" s="5"/>
      <c r="C193" s="5"/>
      <c r="D193" s="5"/>
      <c r="E193" s="5"/>
      <c r="F193" s="5"/>
      <c r="G193" s="5"/>
      <c r="H193" s="5"/>
      <c r="I193" s="5"/>
      <c r="J193" s="5"/>
      <c r="K193" s="5"/>
      <c r="L193" s="5"/>
      <c r="M193" s="5"/>
      <c r="N193" s="5"/>
      <c r="O193" s="5"/>
      <c r="P193" s="5"/>
      <c r="Q193" s="5"/>
      <c r="R193" s="5"/>
      <c r="S193" s="5"/>
      <c r="T193" s="5"/>
      <c r="U193" s="5"/>
      <c r="V193" s="5"/>
      <c r="W193" s="5"/>
      <c r="X193" s="5"/>
      <c r="Y193" s="6">
        <f t="shared" si="2"/>
        <v>1</v>
      </c>
      <c r="Z193" s="5" t="s">
        <v>6111</v>
      </c>
    </row>
    <row r="194" spans="1:26" x14ac:dyDescent="0.25">
      <c r="A194" s="5">
        <v>158</v>
      </c>
      <c r="B194" s="5"/>
      <c r="C194" s="5"/>
      <c r="D194" s="5"/>
      <c r="E194" s="5"/>
      <c r="F194" s="5"/>
      <c r="G194" s="5"/>
      <c r="H194" s="5"/>
      <c r="I194" s="5"/>
      <c r="J194" s="5"/>
      <c r="K194" s="5"/>
      <c r="L194" s="5"/>
      <c r="M194" s="5"/>
      <c r="N194" s="5"/>
      <c r="O194" s="5"/>
      <c r="P194" s="5"/>
      <c r="Q194" s="5"/>
      <c r="R194" s="5"/>
      <c r="S194" s="5"/>
      <c r="T194" s="5"/>
      <c r="U194" s="5"/>
      <c r="V194" s="5"/>
      <c r="W194" s="5"/>
      <c r="X194" s="5"/>
      <c r="Y194" s="6">
        <f t="shared" si="2"/>
        <v>158</v>
      </c>
      <c r="Z194" s="5" t="s">
        <v>4468</v>
      </c>
    </row>
    <row r="195" spans="1:26" x14ac:dyDescent="0.25">
      <c r="A195" s="5">
        <f>73</f>
        <v>73</v>
      </c>
      <c r="B195" s="5">
        <f>6</f>
        <v>6</v>
      </c>
      <c r="C195" s="5"/>
      <c r="D195" s="5"/>
      <c r="E195" s="5"/>
      <c r="F195" s="5"/>
      <c r="G195" s="5"/>
      <c r="H195" s="5"/>
      <c r="I195" s="5">
        <f>2</f>
        <v>2</v>
      </c>
      <c r="J195" s="5">
        <f>1</f>
        <v>1</v>
      </c>
      <c r="K195" s="5"/>
      <c r="L195" s="5">
        <f>2</f>
        <v>2</v>
      </c>
      <c r="M195" s="5"/>
      <c r="N195" s="5"/>
      <c r="O195" s="5"/>
      <c r="P195" s="5"/>
      <c r="Q195" s="5"/>
      <c r="R195" s="5"/>
      <c r="S195" s="5">
        <f>68</f>
        <v>68</v>
      </c>
      <c r="T195" s="5">
        <f>3</f>
        <v>3</v>
      </c>
      <c r="U195" s="5"/>
      <c r="V195" s="5"/>
      <c r="W195" s="5">
        <f>3</f>
        <v>3</v>
      </c>
      <c r="X195" s="5"/>
      <c r="Y195" s="6">
        <f t="shared" si="2"/>
        <v>158</v>
      </c>
      <c r="Z195" s="5" t="s">
        <v>2108</v>
      </c>
    </row>
    <row r="196" spans="1:26" x14ac:dyDescent="0.25">
      <c r="A196" s="5">
        <f>5</f>
        <v>5</v>
      </c>
      <c r="B196" s="5"/>
      <c r="C196" s="5">
        <f>1</f>
        <v>1</v>
      </c>
      <c r="D196" s="5"/>
      <c r="E196" s="5"/>
      <c r="F196" s="5"/>
      <c r="G196" s="5"/>
      <c r="H196" s="5"/>
      <c r="I196" s="5"/>
      <c r="J196" s="5"/>
      <c r="K196" s="5"/>
      <c r="L196" s="5"/>
      <c r="M196" s="5"/>
      <c r="N196" s="5"/>
      <c r="O196" s="5"/>
      <c r="P196" s="5"/>
      <c r="Q196" s="5"/>
      <c r="R196" s="5"/>
      <c r="S196" s="5"/>
      <c r="T196" s="5"/>
      <c r="U196" s="5"/>
      <c r="V196" s="5"/>
      <c r="W196" s="5"/>
      <c r="X196" s="5"/>
      <c r="Y196" s="6">
        <f t="shared" si="2"/>
        <v>6</v>
      </c>
      <c r="Z196" s="5" t="s">
        <v>2109</v>
      </c>
    </row>
    <row r="197" spans="1:26" x14ac:dyDescent="0.25">
      <c r="A197" s="5">
        <v>3</v>
      </c>
      <c r="B197" s="5"/>
      <c r="C197" s="5"/>
      <c r="D197" s="5"/>
      <c r="E197" s="5"/>
      <c r="F197" s="5"/>
      <c r="G197" s="5"/>
      <c r="H197" s="5"/>
      <c r="I197" s="5"/>
      <c r="J197" s="5"/>
      <c r="K197" s="5"/>
      <c r="L197" s="5"/>
      <c r="M197" s="5"/>
      <c r="N197" s="5"/>
      <c r="O197" s="5"/>
      <c r="P197" s="5"/>
      <c r="Q197" s="5"/>
      <c r="R197" s="5"/>
      <c r="S197" s="5"/>
      <c r="T197" s="5"/>
      <c r="U197" s="5"/>
      <c r="V197" s="5"/>
      <c r="W197" s="5"/>
      <c r="X197" s="5"/>
      <c r="Y197" s="6">
        <f t="shared" si="2"/>
        <v>3</v>
      </c>
      <c r="Z197" s="5" t="s">
        <v>6112</v>
      </c>
    </row>
    <row r="198" spans="1:26" x14ac:dyDescent="0.25">
      <c r="A198" s="5">
        <f>4</f>
        <v>4</v>
      </c>
      <c r="B198" s="5"/>
      <c r="C198" s="5"/>
      <c r="D198" s="5"/>
      <c r="E198" s="5"/>
      <c r="F198" s="5"/>
      <c r="G198" s="5"/>
      <c r="H198" s="5"/>
      <c r="I198" s="5"/>
      <c r="J198" s="5"/>
      <c r="K198" s="5"/>
      <c r="L198" s="5"/>
      <c r="M198" s="5"/>
      <c r="N198" s="5"/>
      <c r="O198" s="5"/>
      <c r="P198" s="5"/>
      <c r="Q198" s="5"/>
      <c r="R198" s="5"/>
      <c r="S198" s="5"/>
      <c r="T198" s="5"/>
      <c r="U198" s="5"/>
      <c r="V198" s="5"/>
      <c r="W198" s="5"/>
      <c r="X198" s="5"/>
      <c r="Y198" s="6">
        <f t="shared" si="2"/>
        <v>4</v>
      </c>
      <c r="Z198" s="5" t="s">
        <v>2110</v>
      </c>
    </row>
    <row r="199" spans="1:26" x14ac:dyDescent="0.25">
      <c r="A199" s="5">
        <v>1</v>
      </c>
      <c r="B199" s="5">
        <v>1</v>
      </c>
      <c r="C199" s="5">
        <v>1</v>
      </c>
      <c r="D199" s="5"/>
      <c r="E199" s="5"/>
      <c r="F199" s="5"/>
      <c r="G199" s="5"/>
      <c r="H199" s="5"/>
      <c r="I199" s="5"/>
      <c r="J199" s="5"/>
      <c r="K199" s="5"/>
      <c r="L199" s="5"/>
      <c r="M199" s="5"/>
      <c r="N199" s="5"/>
      <c r="O199" s="5"/>
      <c r="P199" s="5"/>
      <c r="Q199" s="5"/>
      <c r="R199" s="5"/>
      <c r="S199" s="5"/>
      <c r="T199" s="5"/>
      <c r="U199" s="5"/>
      <c r="V199" s="5"/>
      <c r="W199" s="5"/>
      <c r="X199" s="5"/>
      <c r="Y199" s="6">
        <f t="shared" si="2"/>
        <v>3</v>
      </c>
      <c r="Z199" s="5" t="s">
        <v>6113</v>
      </c>
    </row>
    <row r="200" spans="1:26" x14ac:dyDescent="0.25">
      <c r="A200" s="5">
        <f>1+7+1+9+7+1+2+4+3+1+5+3</f>
        <v>44</v>
      </c>
      <c r="B200" s="5">
        <f>1</f>
        <v>1</v>
      </c>
      <c r="C200" s="5"/>
      <c r="D200" s="5"/>
      <c r="E200" s="5"/>
      <c r="F200" s="5"/>
      <c r="G200" s="5"/>
      <c r="H200" s="5"/>
      <c r="I200" s="5"/>
      <c r="J200" s="5"/>
      <c r="K200" s="5"/>
      <c r="L200" s="5"/>
      <c r="M200" s="5"/>
      <c r="N200" s="5"/>
      <c r="O200" s="5"/>
      <c r="P200" s="5"/>
      <c r="Q200" s="5"/>
      <c r="R200" s="5"/>
      <c r="S200" s="5">
        <f>2</f>
        <v>2</v>
      </c>
      <c r="T200" s="5"/>
      <c r="U200" s="5"/>
      <c r="V200" s="5"/>
      <c r="W200" s="5"/>
      <c r="X200" s="5"/>
      <c r="Y200" s="6">
        <f t="shared" si="2"/>
        <v>47</v>
      </c>
      <c r="Z200" s="5" t="s">
        <v>2111</v>
      </c>
    </row>
    <row r="201" spans="1:26" x14ac:dyDescent="0.25">
      <c r="A201" s="5"/>
      <c r="B201" s="5"/>
      <c r="C201" s="5"/>
      <c r="D201" s="5"/>
      <c r="E201" s="5"/>
      <c r="F201" s="5"/>
      <c r="G201" s="5"/>
      <c r="H201" s="5"/>
      <c r="I201" s="5"/>
      <c r="J201" s="5"/>
      <c r="K201" s="5"/>
      <c r="L201" s="5"/>
      <c r="M201" s="5"/>
      <c r="N201" s="5"/>
      <c r="O201" s="5"/>
      <c r="P201" s="5"/>
      <c r="Q201" s="5"/>
      <c r="R201" s="5"/>
      <c r="S201" s="5">
        <v>1</v>
      </c>
      <c r="T201" s="5"/>
      <c r="U201" s="5"/>
      <c r="V201" s="5"/>
      <c r="W201" s="5"/>
      <c r="X201" s="5"/>
      <c r="Y201" s="6">
        <f t="shared" si="2"/>
        <v>1</v>
      </c>
      <c r="Z201" s="5" t="s">
        <v>6114</v>
      </c>
    </row>
    <row r="202" spans="1:26" x14ac:dyDescent="0.25">
      <c r="A202" s="5">
        <v>3</v>
      </c>
      <c r="B202" s="5"/>
      <c r="C202" s="5"/>
      <c r="D202" s="5"/>
      <c r="E202" s="5"/>
      <c r="F202" s="5"/>
      <c r="G202" s="5"/>
      <c r="H202" s="5"/>
      <c r="I202" s="5"/>
      <c r="J202" s="5"/>
      <c r="K202" s="5"/>
      <c r="L202" s="5"/>
      <c r="M202" s="5"/>
      <c r="N202" s="5"/>
      <c r="O202" s="5"/>
      <c r="P202" s="5"/>
      <c r="Q202" s="5"/>
      <c r="R202" s="5"/>
      <c r="S202" s="5"/>
      <c r="T202" s="5"/>
      <c r="U202" s="5"/>
      <c r="V202" s="5"/>
      <c r="W202" s="5"/>
      <c r="X202" s="5"/>
      <c r="Y202" s="6">
        <f t="shared" si="2"/>
        <v>3</v>
      </c>
      <c r="Z202" s="5" t="s">
        <v>6115</v>
      </c>
    </row>
    <row r="203" spans="1:26" x14ac:dyDescent="0.25">
      <c r="A203" s="5">
        <f>1</f>
        <v>1</v>
      </c>
      <c r="B203" s="5"/>
      <c r="C203" s="5"/>
      <c r="D203" s="5"/>
      <c r="E203" s="5"/>
      <c r="F203" s="5"/>
      <c r="G203" s="5"/>
      <c r="H203" s="5"/>
      <c r="I203" s="5"/>
      <c r="J203" s="5"/>
      <c r="K203" s="5"/>
      <c r="L203" s="5"/>
      <c r="M203" s="5"/>
      <c r="N203" s="5"/>
      <c r="O203" s="5"/>
      <c r="P203" s="5"/>
      <c r="Q203" s="5"/>
      <c r="R203" s="5"/>
      <c r="S203" s="5"/>
      <c r="T203" s="5"/>
      <c r="U203" s="5"/>
      <c r="V203" s="5"/>
      <c r="W203" s="5"/>
      <c r="X203" s="5"/>
      <c r="Y203" s="6">
        <f t="shared" si="2"/>
        <v>1</v>
      </c>
      <c r="Z203" s="5" t="s">
        <v>2112</v>
      </c>
    </row>
    <row r="204" spans="1:26" x14ac:dyDescent="0.25">
      <c r="A204" s="5">
        <f>1</f>
        <v>1</v>
      </c>
      <c r="B204" s="5"/>
      <c r="C204" s="5"/>
      <c r="D204" s="5"/>
      <c r="E204" s="5"/>
      <c r="F204" s="5"/>
      <c r="G204" s="5"/>
      <c r="H204" s="5"/>
      <c r="I204" s="5"/>
      <c r="J204" s="5"/>
      <c r="K204" s="5"/>
      <c r="L204" s="5"/>
      <c r="M204" s="5"/>
      <c r="N204" s="5"/>
      <c r="O204" s="5"/>
      <c r="P204" s="5"/>
      <c r="Q204" s="5"/>
      <c r="R204" s="5"/>
      <c r="S204" s="5"/>
      <c r="T204" s="5"/>
      <c r="U204" s="5"/>
      <c r="V204" s="5"/>
      <c r="W204" s="5"/>
      <c r="X204" s="5"/>
      <c r="Y204" s="6">
        <f t="shared" si="2"/>
        <v>1</v>
      </c>
      <c r="Z204" s="5" t="s">
        <v>2113</v>
      </c>
    </row>
    <row r="205" spans="1:26" x14ac:dyDescent="0.25">
      <c r="A205" s="5">
        <f>1</f>
        <v>1</v>
      </c>
      <c r="B205" s="5"/>
      <c r="C205" s="5"/>
      <c r="D205" s="5"/>
      <c r="E205" s="5"/>
      <c r="F205" s="5"/>
      <c r="G205" s="5"/>
      <c r="H205" s="5"/>
      <c r="I205" s="5"/>
      <c r="J205" s="5"/>
      <c r="K205" s="5"/>
      <c r="L205" s="5"/>
      <c r="M205" s="5"/>
      <c r="N205" s="5"/>
      <c r="O205" s="5"/>
      <c r="P205" s="5"/>
      <c r="Q205" s="5"/>
      <c r="R205" s="5"/>
      <c r="S205" s="5"/>
      <c r="T205" s="5"/>
      <c r="U205" s="5"/>
      <c r="V205" s="5"/>
      <c r="W205" s="5"/>
      <c r="X205" s="5"/>
      <c r="Y205" s="6">
        <f t="shared" si="2"/>
        <v>1</v>
      </c>
      <c r="Z205" s="5" t="s">
        <v>2114</v>
      </c>
    </row>
    <row r="206" spans="1:26" x14ac:dyDescent="0.25">
      <c r="A206" s="5">
        <f>1</f>
        <v>1</v>
      </c>
      <c r="B206" s="5"/>
      <c r="C206" s="5"/>
      <c r="D206" s="5"/>
      <c r="E206" s="5"/>
      <c r="F206" s="5"/>
      <c r="G206" s="5"/>
      <c r="H206" s="5"/>
      <c r="I206" s="5"/>
      <c r="J206" s="5"/>
      <c r="K206" s="5"/>
      <c r="L206" s="5"/>
      <c r="M206" s="5"/>
      <c r="N206" s="5"/>
      <c r="O206" s="5"/>
      <c r="P206" s="5"/>
      <c r="Q206" s="5"/>
      <c r="R206" s="5"/>
      <c r="S206" s="5"/>
      <c r="T206" s="5"/>
      <c r="U206" s="5"/>
      <c r="V206" s="5"/>
      <c r="W206" s="5"/>
      <c r="X206" s="5"/>
      <c r="Y206" s="6">
        <f t="shared" si="2"/>
        <v>1</v>
      </c>
      <c r="Z206" s="5" t="s">
        <v>2115</v>
      </c>
    </row>
    <row r="207" spans="1:26" x14ac:dyDescent="0.25">
      <c r="A207" s="5">
        <f>3+22+1+7+3+2+2+9+4+2+14+11+10+22+39+97</f>
        <v>248</v>
      </c>
      <c r="B207" s="5"/>
      <c r="C207" s="5"/>
      <c r="D207" s="5"/>
      <c r="E207" s="5"/>
      <c r="F207" s="5"/>
      <c r="G207" s="5"/>
      <c r="H207" s="5"/>
      <c r="I207" s="5"/>
      <c r="J207" s="5"/>
      <c r="K207" s="5"/>
      <c r="L207" s="5"/>
      <c r="M207" s="5"/>
      <c r="N207" s="5"/>
      <c r="O207" s="5"/>
      <c r="P207" s="5"/>
      <c r="Q207" s="5"/>
      <c r="R207" s="5"/>
      <c r="S207" s="5"/>
      <c r="T207" s="5"/>
      <c r="U207" s="5"/>
      <c r="V207" s="5"/>
      <c r="W207" s="5"/>
      <c r="X207" s="5">
        <f>1+1</f>
        <v>2</v>
      </c>
      <c r="Y207" s="6">
        <f t="shared" si="2"/>
        <v>250</v>
      </c>
      <c r="Z207" s="5" t="s">
        <v>2116</v>
      </c>
    </row>
    <row r="208" spans="1:26" x14ac:dyDescent="0.25">
      <c r="A208" s="5">
        <f>1</f>
        <v>1</v>
      </c>
      <c r="B208" s="5"/>
      <c r="C208" s="5"/>
      <c r="D208" s="5"/>
      <c r="E208" s="5"/>
      <c r="F208" s="5"/>
      <c r="G208" s="5"/>
      <c r="H208" s="5"/>
      <c r="I208" s="5"/>
      <c r="J208" s="5"/>
      <c r="K208" s="5"/>
      <c r="L208" s="5"/>
      <c r="M208" s="5"/>
      <c r="N208" s="5"/>
      <c r="O208" s="5"/>
      <c r="P208" s="5"/>
      <c r="Q208" s="5"/>
      <c r="R208" s="5"/>
      <c r="S208" s="5"/>
      <c r="T208" s="5"/>
      <c r="U208" s="5"/>
      <c r="V208" s="5"/>
      <c r="W208" s="5"/>
      <c r="X208" s="5"/>
      <c r="Y208" s="6">
        <f t="shared" si="2"/>
        <v>1</v>
      </c>
      <c r="Z208" s="5" t="s">
        <v>2117</v>
      </c>
    </row>
    <row r="209" spans="1:26" x14ac:dyDescent="0.25">
      <c r="A209" s="5">
        <f>2</f>
        <v>2</v>
      </c>
      <c r="B209" s="5"/>
      <c r="C209" s="5">
        <f>9</f>
        <v>9</v>
      </c>
      <c r="D209" s="5"/>
      <c r="E209" s="5"/>
      <c r="F209" s="5"/>
      <c r="G209" s="5"/>
      <c r="H209" s="5"/>
      <c r="I209" s="5"/>
      <c r="J209" s="5"/>
      <c r="K209" s="5"/>
      <c r="L209" s="5"/>
      <c r="M209" s="5"/>
      <c r="N209" s="5"/>
      <c r="O209" s="5"/>
      <c r="P209" s="5"/>
      <c r="Q209" s="5"/>
      <c r="R209" s="5"/>
      <c r="S209" s="5"/>
      <c r="T209" s="5"/>
      <c r="U209" s="5"/>
      <c r="V209" s="5"/>
      <c r="W209" s="5"/>
      <c r="X209" s="5"/>
      <c r="Y209" s="6">
        <f t="shared" si="2"/>
        <v>11</v>
      </c>
      <c r="Z209" s="5" t="s">
        <v>2118</v>
      </c>
    </row>
    <row r="210" spans="1:26" x14ac:dyDescent="0.25">
      <c r="A210" s="5">
        <f>4</f>
        <v>4</v>
      </c>
      <c r="B210" s="5"/>
      <c r="C210" s="5"/>
      <c r="D210" s="5"/>
      <c r="E210" s="5"/>
      <c r="F210" s="5"/>
      <c r="G210" s="5"/>
      <c r="H210" s="5"/>
      <c r="I210" s="5"/>
      <c r="J210" s="5"/>
      <c r="K210" s="5"/>
      <c r="L210" s="5"/>
      <c r="M210" s="5"/>
      <c r="N210" s="5">
        <f>5+5+6</f>
        <v>16</v>
      </c>
      <c r="O210" s="5"/>
      <c r="P210" s="5"/>
      <c r="Q210" s="5"/>
      <c r="R210" s="5"/>
      <c r="S210" s="5"/>
      <c r="T210" s="5"/>
      <c r="U210" s="5"/>
      <c r="V210" s="5"/>
      <c r="W210" s="5"/>
      <c r="X210" s="5">
        <f>3</f>
        <v>3</v>
      </c>
      <c r="Y210" s="6">
        <f t="shared" si="2"/>
        <v>23</v>
      </c>
      <c r="Z210" s="5" t="s">
        <v>2119</v>
      </c>
    </row>
    <row r="211" spans="1:26" x14ac:dyDescent="0.25">
      <c r="A211" s="5"/>
      <c r="B211" s="5"/>
      <c r="C211" s="5">
        <f>123</f>
        <v>123</v>
      </c>
      <c r="D211" s="5"/>
      <c r="E211" s="5"/>
      <c r="F211" s="5"/>
      <c r="G211" s="5"/>
      <c r="H211" s="5"/>
      <c r="I211" s="5"/>
      <c r="J211" s="5"/>
      <c r="K211" s="5"/>
      <c r="L211" s="5"/>
      <c r="M211" s="5"/>
      <c r="N211" s="5"/>
      <c r="O211" s="5"/>
      <c r="P211" s="5"/>
      <c r="Q211" s="5"/>
      <c r="R211" s="5"/>
      <c r="S211" s="5"/>
      <c r="T211" s="5"/>
      <c r="U211" s="5"/>
      <c r="V211" s="5"/>
      <c r="W211" s="5"/>
      <c r="X211" s="5"/>
      <c r="Y211" s="6">
        <f t="shared" si="2"/>
        <v>123</v>
      </c>
      <c r="Z211" s="5" t="s">
        <v>2120</v>
      </c>
    </row>
    <row r="212" spans="1:26" x14ac:dyDescent="0.25">
      <c r="A212" s="5">
        <f>16</f>
        <v>16</v>
      </c>
      <c r="B212" s="5"/>
      <c r="C212" s="5"/>
      <c r="D212" s="5"/>
      <c r="E212" s="5"/>
      <c r="F212" s="5"/>
      <c r="G212" s="5"/>
      <c r="H212" s="5"/>
      <c r="I212" s="5"/>
      <c r="J212" s="5"/>
      <c r="K212" s="5"/>
      <c r="L212" s="5"/>
      <c r="M212" s="5"/>
      <c r="N212" s="5"/>
      <c r="O212" s="5"/>
      <c r="P212" s="5"/>
      <c r="Q212" s="5"/>
      <c r="R212" s="5"/>
      <c r="S212" s="5"/>
      <c r="T212" s="5"/>
      <c r="U212" s="5"/>
      <c r="V212" s="5"/>
      <c r="W212" s="5"/>
      <c r="X212" s="5"/>
      <c r="Y212" s="6">
        <f t="shared" si="2"/>
        <v>16</v>
      </c>
      <c r="Z212" s="5" t="s">
        <v>2121</v>
      </c>
    </row>
    <row r="213" spans="1:26" x14ac:dyDescent="0.25">
      <c r="A213" s="5">
        <f>1</f>
        <v>1</v>
      </c>
      <c r="B213" s="5"/>
      <c r="C213" s="5"/>
      <c r="D213" s="5"/>
      <c r="E213" s="5"/>
      <c r="F213" s="5"/>
      <c r="G213" s="5"/>
      <c r="H213" s="5"/>
      <c r="I213" s="5"/>
      <c r="J213" s="5"/>
      <c r="K213" s="5"/>
      <c r="L213" s="5"/>
      <c r="M213" s="5"/>
      <c r="N213" s="5"/>
      <c r="O213" s="5"/>
      <c r="P213" s="5"/>
      <c r="Q213" s="5"/>
      <c r="R213" s="5"/>
      <c r="S213" s="5"/>
      <c r="T213" s="5"/>
      <c r="U213" s="5"/>
      <c r="V213" s="5"/>
      <c r="W213" s="5"/>
      <c r="X213" s="5"/>
      <c r="Y213" s="6">
        <f t="shared" si="2"/>
        <v>1</v>
      </c>
      <c r="Z213" s="5" t="s">
        <v>2122</v>
      </c>
    </row>
    <row r="214" spans="1:26" x14ac:dyDescent="0.25">
      <c r="A214" s="5">
        <f>1</f>
        <v>1</v>
      </c>
      <c r="B214" s="5"/>
      <c r="C214" s="5"/>
      <c r="D214" s="5"/>
      <c r="E214" s="5"/>
      <c r="F214" s="5"/>
      <c r="G214" s="5"/>
      <c r="H214" s="5"/>
      <c r="I214" s="5"/>
      <c r="J214" s="5"/>
      <c r="K214" s="5"/>
      <c r="L214" s="5"/>
      <c r="M214" s="5"/>
      <c r="N214" s="5"/>
      <c r="O214" s="5"/>
      <c r="P214" s="5"/>
      <c r="Q214" s="5"/>
      <c r="R214" s="5"/>
      <c r="S214" s="5"/>
      <c r="T214" s="5"/>
      <c r="U214" s="5"/>
      <c r="V214" s="5"/>
      <c r="W214" s="5"/>
      <c r="X214" s="5"/>
      <c r="Y214" s="6">
        <f t="shared" si="2"/>
        <v>1</v>
      </c>
      <c r="Z214" s="5" t="s">
        <v>2123</v>
      </c>
    </row>
    <row r="215" spans="1:26" x14ac:dyDescent="0.25">
      <c r="A215" s="5">
        <f>1+5+50</f>
        <v>56</v>
      </c>
      <c r="B215" s="5"/>
      <c r="C215" s="5">
        <f>1</f>
        <v>1</v>
      </c>
      <c r="D215" s="5"/>
      <c r="E215" s="5"/>
      <c r="F215" s="5"/>
      <c r="G215" s="5"/>
      <c r="H215" s="5"/>
      <c r="I215" s="5"/>
      <c r="J215" s="5"/>
      <c r="K215" s="5"/>
      <c r="L215" s="5"/>
      <c r="M215" s="5"/>
      <c r="N215" s="5"/>
      <c r="O215" s="5"/>
      <c r="P215" s="5"/>
      <c r="Q215" s="5"/>
      <c r="R215" s="5"/>
      <c r="S215" s="5"/>
      <c r="T215" s="5"/>
      <c r="U215" s="5"/>
      <c r="V215" s="5"/>
      <c r="W215" s="5"/>
      <c r="X215" s="5">
        <f>1+1</f>
        <v>2</v>
      </c>
      <c r="Y215" s="6">
        <f t="shared" si="2"/>
        <v>59</v>
      </c>
      <c r="Z215" s="5" t="s">
        <v>2124</v>
      </c>
    </row>
    <row r="216" spans="1:26" x14ac:dyDescent="0.25">
      <c r="A216" s="5">
        <f>34</f>
        <v>34</v>
      </c>
      <c r="B216" s="5"/>
      <c r="C216" s="5"/>
      <c r="D216" s="5"/>
      <c r="E216" s="5"/>
      <c r="F216" s="5"/>
      <c r="G216" s="5"/>
      <c r="H216" s="5"/>
      <c r="I216" s="5"/>
      <c r="J216" s="5"/>
      <c r="K216" s="5"/>
      <c r="L216" s="5"/>
      <c r="M216" s="5"/>
      <c r="N216" s="5"/>
      <c r="O216" s="5"/>
      <c r="P216" s="5"/>
      <c r="Q216" s="5"/>
      <c r="R216" s="5"/>
      <c r="S216" s="5"/>
      <c r="T216" s="5"/>
      <c r="U216" s="5"/>
      <c r="V216" s="5"/>
      <c r="W216" s="5"/>
      <c r="X216" s="5"/>
      <c r="Y216" s="6">
        <f t="shared" si="2"/>
        <v>34</v>
      </c>
      <c r="Z216" s="5" t="s">
        <v>2125</v>
      </c>
    </row>
    <row r="217" spans="1:26" x14ac:dyDescent="0.25">
      <c r="A217" s="5"/>
      <c r="B217" s="5"/>
      <c r="C217" s="5">
        <f>8</f>
        <v>8</v>
      </c>
      <c r="D217" s="5"/>
      <c r="E217" s="5"/>
      <c r="F217" s="5"/>
      <c r="G217" s="5"/>
      <c r="H217" s="5"/>
      <c r="I217" s="5"/>
      <c r="J217" s="5"/>
      <c r="K217" s="5"/>
      <c r="L217" s="5"/>
      <c r="M217" s="5"/>
      <c r="N217" s="5"/>
      <c r="O217" s="5"/>
      <c r="P217" s="5"/>
      <c r="Q217" s="5"/>
      <c r="R217" s="5"/>
      <c r="S217" s="5"/>
      <c r="T217" s="5"/>
      <c r="U217" s="5"/>
      <c r="V217" s="5"/>
      <c r="W217" s="5"/>
      <c r="X217" s="5"/>
      <c r="Y217" s="6">
        <f t="shared" si="2"/>
        <v>8</v>
      </c>
      <c r="Z217" s="5" t="s">
        <v>2126</v>
      </c>
    </row>
    <row r="218" spans="1:26" x14ac:dyDescent="0.25">
      <c r="A218" s="5">
        <f>2</f>
        <v>2</v>
      </c>
      <c r="B218" s="5"/>
      <c r="C218" s="5"/>
      <c r="D218" s="5"/>
      <c r="E218" s="5"/>
      <c r="F218" s="5"/>
      <c r="G218" s="5"/>
      <c r="H218" s="5"/>
      <c r="I218" s="5"/>
      <c r="J218" s="5"/>
      <c r="K218" s="5"/>
      <c r="L218" s="5"/>
      <c r="M218" s="5"/>
      <c r="N218" s="5"/>
      <c r="O218" s="5"/>
      <c r="P218" s="5"/>
      <c r="Q218" s="5"/>
      <c r="R218" s="5"/>
      <c r="S218" s="5"/>
      <c r="T218" s="5"/>
      <c r="U218" s="5"/>
      <c r="V218" s="5"/>
      <c r="W218" s="5"/>
      <c r="X218" s="5"/>
      <c r="Y218" s="6">
        <f t="shared" si="2"/>
        <v>2</v>
      </c>
      <c r="Z218" s="5" t="s">
        <v>2127</v>
      </c>
    </row>
    <row r="219" spans="1:26" x14ac:dyDescent="0.25">
      <c r="A219" s="5"/>
      <c r="B219" s="5"/>
      <c r="C219" s="5"/>
      <c r="D219" s="5"/>
      <c r="E219" s="5"/>
      <c r="F219" s="5"/>
      <c r="G219" s="5"/>
      <c r="H219" s="5"/>
      <c r="I219" s="5"/>
      <c r="J219" s="5"/>
      <c r="K219" s="5"/>
      <c r="L219" s="5"/>
      <c r="M219" s="5"/>
      <c r="N219" s="5"/>
      <c r="O219" s="5"/>
      <c r="P219" s="5"/>
      <c r="Q219" s="5"/>
      <c r="R219" s="5"/>
      <c r="S219" s="5">
        <f>351</f>
        <v>351</v>
      </c>
      <c r="T219" s="5"/>
      <c r="U219" s="5"/>
      <c r="V219" s="5"/>
      <c r="W219" s="5"/>
      <c r="X219" s="5">
        <f>1</f>
        <v>1</v>
      </c>
      <c r="Y219" s="6">
        <f t="shared" si="2"/>
        <v>352</v>
      </c>
      <c r="Z219" s="5" t="s">
        <v>2128</v>
      </c>
    </row>
    <row r="220" spans="1:26" x14ac:dyDescent="0.25">
      <c r="A220" s="5">
        <f>4+3+1+23+1+3</f>
        <v>35</v>
      </c>
      <c r="B220" s="5"/>
      <c r="C220" s="5"/>
      <c r="D220" s="5"/>
      <c r="E220" s="5"/>
      <c r="F220" s="5"/>
      <c r="G220" s="5"/>
      <c r="H220" s="5"/>
      <c r="I220" s="5"/>
      <c r="J220" s="5"/>
      <c r="K220" s="5"/>
      <c r="L220" s="5"/>
      <c r="M220" s="5"/>
      <c r="N220" s="5"/>
      <c r="O220" s="5"/>
      <c r="P220" s="5"/>
      <c r="Q220" s="5"/>
      <c r="R220" s="5"/>
      <c r="S220" s="5"/>
      <c r="T220" s="5">
        <f>1</f>
        <v>1</v>
      </c>
      <c r="U220" s="5"/>
      <c r="V220" s="5"/>
      <c r="W220" s="5"/>
      <c r="X220" s="5"/>
      <c r="Y220" s="6">
        <f t="shared" si="2"/>
        <v>36</v>
      </c>
      <c r="Z220" s="5" t="s">
        <v>2129</v>
      </c>
    </row>
    <row r="221" spans="1:26" x14ac:dyDescent="0.25">
      <c r="A221" s="5">
        <f>3+94</f>
        <v>97</v>
      </c>
      <c r="B221" s="5"/>
      <c r="C221" s="5"/>
      <c r="D221" s="5"/>
      <c r="E221" s="5"/>
      <c r="F221" s="5"/>
      <c r="G221" s="5"/>
      <c r="H221" s="5"/>
      <c r="I221" s="5"/>
      <c r="J221" s="5"/>
      <c r="K221" s="5"/>
      <c r="L221" s="5"/>
      <c r="M221" s="5"/>
      <c r="N221" s="5"/>
      <c r="O221" s="5"/>
      <c r="P221" s="5"/>
      <c r="Q221" s="5"/>
      <c r="R221" s="5"/>
      <c r="S221" s="5"/>
      <c r="T221" s="5"/>
      <c r="U221" s="5"/>
      <c r="V221" s="5"/>
      <c r="W221" s="5"/>
      <c r="X221" s="5"/>
      <c r="Y221" s="6">
        <f t="shared" si="2"/>
        <v>97</v>
      </c>
      <c r="Z221" s="5" t="s">
        <v>2130</v>
      </c>
    </row>
    <row r="222" spans="1:26" x14ac:dyDescent="0.25">
      <c r="A222" s="5">
        <f>1</f>
        <v>1</v>
      </c>
      <c r="B222" s="5"/>
      <c r="C222" s="5"/>
      <c r="D222" s="5"/>
      <c r="E222" s="5"/>
      <c r="F222" s="5"/>
      <c r="G222" s="5"/>
      <c r="H222" s="5"/>
      <c r="I222" s="5"/>
      <c r="J222" s="5"/>
      <c r="K222" s="5"/>
      <c r="L222" s="5"/>
      <c r="M222" s="5"/>
      <c r="N222" s="5"/>
      <c r="O222" s="5"/>
      <c r="P222" s="5"/>
      <c r="Q222" s="5"/>
      <c r="R222" s="5"/>
      <c r="S222" s="5"/>
      <c r="T222" s="5"/>
      <c r="U222" s="5"/>
      <c r="V222" s="5"/>
      <c r="W222" s="5"/>
      <c r="X222" s="5"/>
      <c r="Y222" s="6">
        <f t="shared" si="2"/>
        <v>1</v>
      </c>
      <c r="Z222" s="5" t="s">
        <v>2131</v>
      </c>
    </row>
    <row r="223" spans="1:26" x14ac:dyDescent="0.25">
      <c r="A223" s="5">
        <f>2</f>
        <v>2</v>
      </c>
      <c r="B223" s="5">
        <f>4</f>
        <v>4</v>
      </c>
      <c r="C223" s="5"/>
      <c r="D223" s="5"/>
      <c r="E223" s="5"/>
      <c r="F223" s="5"/>
      <c r="G223" s="5"/>
      <c r="H223" s="5"/>
      <c r="I223" s="5"/>
      <c r="J223" s="5"/>
      <c r="K223" s="5"/>
      <c r="L223" s="5"/>
      <c r="M223" s="5"/>
      <c r="N223" s="5"/>
      <c r="O223" s="5"/>
      <c r="P223" s="5"/>
      <c r="Q223" s="5"/>
      <c r="R223" s="5"/>
      <c r="S223" s="5"/>
      <c r="T223" s="5"/>
      <c r="U223" s="5"/>
      <c r="V223" s="5"/>
      <c r="W223" s="5"/>
      <c r="X223" s="5"/>
      <c r="Y223" s="6">
        <f t="shared" si="2"/>
        <v>6</v>
      </c>
      <c r="Z223" s="5" t="s">
        <v>2132</v>
      </c>
    </row>
    <row r="224" spans="1:26" x14ac:dyDescent="0.25">
      <c r="A224" s="5">
        <f>1+3+16+10+6+12+9+2</f>
        <v>59</v>
      </c>
      <c r="B224" s="5">
        <f>1+1+1</f>
        <v>3</v>
      </c>
      <c r="C224" s="5"/>
      <c r="D224" s="5"/>
      <c r="E224" s="5"/>
      <c r="F224" s="5"/>
      <c r="G224" s="5"/>
      <c r="H224" s="5"/>
      <c r="I224" s="5"/>
      <c r="J224" s="5"/>
      <c r="K224" s="5">
        <f>18+1+2+40+6+16+1+16</f>
        <v>100</v>
      </c>
      <c r="L224" s="5">
        <f>1</f>
        <v>1</v>
      </c>
      <c r="M224" s="5"/>
      <c r="N224" s="5"/>
      <c r="O224" s="5"/>
      <c r="P224" s="5"/>
      <c r="Q224" s="5"/>
      <c r="R224" s="5"/>
      <c r="S224" s="5">
        <f>9+6+2+51+21+5</f>
        <v>94</v>
      </c>
      <c r="T224" s="5">
        <f>5+23+39+10+5+4</f>
        <v>86</v>
      </c>
      <c r="U224" s="5"/>
      <c r="V224" s="5"/>
      <c r="W224" s="5"/>
      <c r="X224" s="5">
        <f>1+1+1+1+1+1+1</f>
        <v>7</v>
      </c>
      <c r="Y224" s="6">
        <f t="shared" si="2"/>
        <v>350</v>
      </c>
      <c r="Z224" s="5" t="s">
        <v>2133</v>
      </c>
    </row>
    <row r="225" spans="1:26" x14ac:dyDescent="0.25">
      <c r="A225" s="5">
        <f>7</f>
        <v>7</v>
      </c>
      <c r="B225" s="5">
        <f>2</f>
        <v>2</v>
      </c>
      <c r="C225" s="5"/>
      <c r="D225" s="5"/>
      <c r="E225" s="5"/>
      <c r="F225" s="5"/>
      <c r="G225" s="5"/>
      <c r="H225" s="5"/>
      <c r="I225" s="5"/>
      <c r="J225" s="5"/>
      <c r="K225" s="5"/>
      <c r="L225" s="5"/>
      <c r="M225" s="5"/>
      <c r="N225" s="5"/>
      <c r="O225" s="5"/>
      <c r="P225" s="5"/>
      <c r="Q225" s="5"/>
      <c r="R225" s="5"/>
      <c r="S225" s="5"/>
      <c r="T225" s="5"/>
      <c r="U225" s="5"/>
      <c r="V225" s="5"/>
      <c r="W225" s="5"/>
      <c r="X225" s="5"/>
      <c r="Y225" s="6">
        <f t="shared" si="2"/>
        <v>9</v>
      </c>
      <c r="Z225" s="5" t="s">
        <v>2134</v>
      </c>
    </row>
    <row r="226" spans="1:26" x14ac:dyDescent="0.25">
      <c r="A226" s="5">
        <f>2</f>
        <v>2</v>
      </c>
      <c r="B226" s="5"/>
      <c r="C226" s="5"/>
      <c r="D226" s="5"/>
      <c r="E226" s="5"/>
      <c r="F226" s="5"/>
      <c r="G226" s="5"/>
      <c r="H226" s="5"/>
      <c r="I226" s="5"/>
      <c r="J226" s="5"/>
      <c r="K226" s="5"/>
      <c r="L226" s="5"/>
      <c r="M226" s="5"/>
      <c r="N226" s="5"/>
      <c r="O226" s="5"/>
      <c r="P226" s="5"/>
      <c r="Q226" s="5"/>
      <c r="R226" s="5"/>
      <c r="S226" s="5"/>
      <c r="T226" s="5"/>
      <c r="U226" s="5"/>
      <c r="V226" s="5"/>
      <c r="W226" s="5"/>
      <c r="X226" s="5"/>
      <c r="Y226" s="6">
        <f t="shared" ref="Y226:Y295" si="3">SUM(A226:X226)</f>
        <v>2</v>
      </c>
      <c r="Z226" s="5" t="s">
        <v>2135</v>
      </c>
    </row>
    <row r="227" spans="1:26" x14ac:dyDescent="0.25">
      <c r="A227" s="5">
        <f>1</f>
        <v>1</v>
      </c>
      <c r="B227" s="5"/>
      <c r="C227" s="5"/>
      <c r="D227" s="5"/>
      <c r="E227" s="5"/>
      <c r="F227" s="5"/>
      <c r="G227" s="5"/>
      <c r="H227" s="5"/>
      <c r="I227" s="5"/>
      <c r="J227" s="5"/>
      <c r="K227" s="5"/>
      <c r="L227" s="5"/>
      <c r="M227" s="5"/>
      <c r="N227" s="5"/>
      <c r="O227" s="5"/>
      <c r="P227" s="5"/>
      <c r="Q227" s="5"/>
      <c r="R227" s="5"/>
      <c r="S227" s="5"/>
      <c r="T227" s="5"/>
      <c r="U227" s="5"/>
      <c r="V227" s="5"/>
      <c r="W227" s="5"/>
      <c r="X227" s="5"/>
      <c r="Y227" s="6">
        <f t="shared" si="3"/>
        <v>1</v>
      </c>
      <c r="Z227" s="5" t="s">
        <v>2136</v>
      </c>
    </row>
    <row r="228" spans="1:26" x14ac:dyDescent="0.25">
      <c r="A228" s="5">
        <f>1</f>
        <v>1</v>
      </c>
      <c r="B228" s="5"/>
      <c r="C228" s="5"/>
      <c r="D228" s="5"/>
      <c r="E228" s="5"/>
      <c r="F228" s="5"/>
      <c r="G228" s="5"/>
      <c r="H228" s="5"/>
      <c r="I228" s="5"/>
      <c r="J228" s="5"/>
      <c r="K228" s="5"/>
      <c r="L228" s="5"/>
      <c r="M228" s="5"/>
      <c r="N228" s="5"/>
      <c r="O228" s="5"/>
      <c r="P228" s="5"/>
      <c r="Q228" s="5"/>
      <c r="R228" s="5"/>
      <c r="S228" s="5"/>
      <c r="T228" s="5"/>
      <c r="U228" s="5"/>
      <c r="V228" s="5"/>
      <c r="W228" s="5"/>
      <c r="X228" s="5"/>
      <c r="Y228" s="6">
        <f t="shared" si="3"/>
        <v>1</v>
      </c>
      <c r="Z228" s="5" t="s">
        <v>2137</v>
      </c>
    </row>
    <row r="229" spans="1:26" x14ac:dyDescent="0.25">
      <c r="A229" s="5">
        <f>28</f>
        <v>28</v>
      </c>
      <c r="B229" s="5"/>
      <c r="C229" s="5"/>
      <c r="D229" s="5"/>
      <c r="E229" s="5"/>
      <c r="F229" s="5"/>
      <c r="G229" s="5"/>
      <c r="H229" s="5"/>
      <c r="I229" s="5"/>
      <c r="J229" s="5"/>
      <c r="K229" s="5"/>
      <c r="L229" s="5"/>
      <c r="M229" s="5"/>
      <c r="N229" s="5"/>
      <c r="O229" s="5"/>
      <c r="P229" s="5"/>
      <c r="Q229" s="5"/>
      <c r="R229" s="5"/>
      <c r="S229" s="5"/>
      <c r="T229" s="5"/>
      <c r="U229" s="5"/>
      <c r="V229" s="5"/>
      <c r="W229" s="5"/>
      <c r="X229" s="5">
        <f>1</f>
        <v>1</v>
      </c>
      <c r="Y229" s="6">
        <f t="shared" si="3"/>
        <v>29</v>
      </c>
      <c r="Z229" s="5" t="s">
        <v>2138</v>
      </c>
    </row>
    <row r="230" spans="1:26" x14ac:dyDescent="0.25">
      <c r="A230" s="5">
        <v>39</v>
      </c>
      <c r="B230" s="5">
        <v>4</v>
      </c>
      <c r="C230" s="5">
        <v>6</v>
      </c>
      <c r="D230" s="5"/>
      <c r="E230" s="5"/>
      <c r="F230" s="5"/>
      <c r="G230" s="5"/>
      <c r="H230" s="5"/>
      <c r="I230" s="5"/>
      <c r="J230" s="5"/>
      <c r="K230" s="5"/>
      <c r="L230" s="5"/>
      <c r="M230" s="5"/>
      <c r="N230" s="5"/>
      <c r="O230" s="5"/>
      <c r="P230" s="5"/>
      <c r="Q230" s="5"/>
      <c r="R230" s="5"/>
      <c r="S230" s="5">
        <v>7</v>
      </c>
      <c r="T230" s="5"/>
      <c r="U230" s="5"/>
      <c r="V230" s="5"/>
      <c r="W230" s="5"/>
      <c r="X230" s="5">
        <v>3</v>
      </c>
      <c r="Y230" s="6">
        <f t="shared" si="3"/>
        <v>59</v>
      </c>
      <c r="Z230" s="5" t="s">
        <v>450</v>
      </c>
    </row>
    <row r="231" spans="1:26" x14ac:dyDescent="0.25">
      <c r="A231" s="5">
        <f>1</f>
        <v>1</v>
      </c>
      <c r="B231" s="5"/>
      <c r="C231" s="5"/>
      <c r="D231" s="5"/>
      <c r="E231" s="5"/>
      <c r="F231" s="5"/>
      <c r="G231" s="5"/>
      <c r="H231" s="5"/>
      <c r="I231" s="5"/>
      <c r="J231" s="5"/>
      <c r="K231" s="5"/>
      <c r="L231" s="5"/>
      <c r="M231" s="5"/>
      <c r="N231" s="5"/>
      <c r="O231" s="5"/>
      <c r="P231" s="5"/>
      <c r="Q231" s="5"/>
      <c r="R231" s="5"/>
      <c r="S231" s="5"/>
      <c r="T231" s="5"/>
      <c r="U231" s="5"/>
      <c r="V231" s="5"/>
      <c r="W231" s="5"/>
      <c r="X231" s="5"/>
      <c r="Y231" s="6">
        <f t="shared" si="3"/>
        <v>1</v>
      </c>
      <c r="Z231" s="5" t="s">
        <v>2139</v>
      </c>
    </row>
    <row r="232" spans="1:26" x14ac:dyDescent="0.25">
      <c r="A232" s="5">
        <f>1</f>
        <v>1</v>
      </c>
      <c r="B232" s="5"/>
      <c r="C232" s="5"/>
      <c r="D232" s="5"/>
      <c r="E232" s="5"/>
      <c r="F232" s="5"/>
      <c r="G232" s="5"/>
      <c r="H232" s="5"/>
      <c r="I232" s="5"/>
      <c r="J232" s="5"/>
      <c r="K232" s="5"/>
      <c r="L232" s="5"/>
      <c r="M232" s="5"/>
      <c r="N232" s="5"/>
      <c r="O232" s="5"/>
      <c r="P232" s="5"/>
      <c r="Q232" s="5"/>
      <c r="R232" s="5"/>
      <c r="S232" s="5"/>
      <c r="T232" s="5"/>
      <c r="U232" s="5"/>
      <c r="V232" s="5"/>
      <c r="W232" s="5"/>
      <c r="X232" s="5"/>
      <c r="Y232" s="6">
        <f t="shared" si="3"/>
        <v>1</v>
      </c>
      <c r="Z232" s="5" t="s">
        <v>2140</v>
      </c>
    </row>
    <row r="233" spans="1:26" x14ac:dyDescent="0.25">
      <c r="A233" s="5"/>
      <c r="B233" s="5"/>
      <c r="C233" s="5">
        <f>14</f>
        <v>14</v>
      </c>
      <c r="D233" s="5"/>
      <c r="E233" s="5"/>
      <c r="F233" s="5"/>
      <c r="G233" s="5"/>
      <c r="H233" s="5"/>
      <c r="I233" s="5"/>
      <c r="J233" s="5"/>
      <c r="K233" s="5"/>
      <c r="L233" s="5"/>
      <c r="M233" s="5"/>
      <c r="N233" s="5"/>
      <c r="O233" s="5"/>
      <c r="P233" s="5"/>
      <c r="Q233" s="5"/>
      <c r="R233" s="5"/>
      <c r="S233" s="5"/>
      <c r="T233" s="5"/>
      <c r="U233" s="5"/>
      <c r="V233" s="5"/>
      <c r="W233" s="5"/>
      <c r="X233" s="5">
        <f>1</f>
        <v>1</v>
      </c>
      <c r="Y233" s="6">
        <f t="shared" si="3"/>
        <v>15</v>
      </c>
      <c r="Z233" s="5" t="s">
        <v>2141</v>
      </c>
    </row>
    <row r="234" spans="1:26" x14ac:dyDescent="0.25">
      <c r="A234" s="5">
        <f>2+10+22+3+2</f>
        <v>39</v>
      </c>
      <c r="B234" s="5">
        <f>9+1</f>
        <v>10</v>
      </c>
      <c r="C234" s="5"/>
      <c r="D234" s="5"/>
      <c r="E234" s="5"/>
      <c r="F234" s="5"/>
      <c r="G234" s="5"/>
      <c r="H234" s="5"/>
      <c r="I234" s="5"/>
      <c r="J234" s="5"/>
      <c r="K234" s="5"/>
      <c r="L234" s="5"/>
      <c r="M234" s="5"/>
      <c r="N234" s="5"/>
      <c r="O234" s="5"/>
      <c r="P234" s="5"/>
      <c r="Q234" s="5"/>
      <c r="R234" s="5"/>
      <c r="S234" s="5"/>
      <c r="T234" s="5"/>
      <c r="U234" s="5"/>
      <c r="V234" s="5"/>
      <c r="W234" s="5"/>
      <c r="X234" s="5">
        <f>3</f>
        <v>3</v>
      </c>
      <c r="Y234" s="6">
        <f t="shared" si="3"/>
        <v>52</v>
      </c>
      <c r="Z234" s="5" t="s">
        <v>2142</v>
      </c>
    </row>
    <row r="235" spans="1:26" x14ac:dyDescent="0.25">
      <c r="A235" s="5"/>
      <c r="B235" s="5"/>
      <c r="C235" s="5">
        <f>53</f>
        <v>53</v>
      </c>
      <c r="D235" s="5"/>
      <c r="E235" s="5"/>
      <c r="F235" s="5"/>
      <c r="G235" s="5"/>
      <c r="H235" s="5"/>
      <c r="I235" s="5"/>
      <c r="J235" s="5"/>
      <c r="K235" s="5"/>
      <c r="L235" s="5"/>
      <c r="M235" s="5"/>
      <c r="N235" s="5"/>
      <c r="O235" s="5"/>
      <c r="P235" s="5"/>
      <c r="Q235" s="5"/>
      <c r="R235" s="5"/>
      <c r="S235" s="5"/>
      <c r="T235" s="5"/>
      <c r="U235" s="5"/>
      <c r="V235" s="5"/>
      <c r="W235" s="5"/>
      <c r="X235" s="5"/>
      <c r="Y235" s="6">
        <f t="shared" si="3"/>
        <v>53</v>
      </c>
      <c r="Z235" s="5" t="s">
        <v>2143</v>
      </c>
    </row>
    <row r="236" spans="1:26" x14ac:dyDescent="0.25">
      <c r="A236" s="5">
        <f>1</f>
        <v>1</v>
      </c>
      <c r="B236" s="5"/>
      <c r="C236" s="5"/>
      <c r="D236" s="5"/>
      <c r="E236" s="5"/>
      <c r="F236" s="5"/>
      <c r="G236" s="5"/>
      <c r="H236" s="5"/>
      <c r="I236" s="5"/>
      <c r="J236" s="5"/>
      <c r="K236" s="5"/>
      <c r="L236" s="5"/>
      <c r="M236" s="5"/>
      <c r="N236" s="5"/>
      <c r="O236" s="5"/>
      <c r="P236" s="5"/>
      <c r="Q236" s="5"/>
      <c r="R236" s="5"/>
      <c r="S236" s="5"/>
      <c r="T236" s="5"/>
      <c r="U236" s="5"/>
      <c r="V236" s="5"/>
      <c r="W236" s="5"/>
      <c r="X236" s="5"/>
      <c r="Y236" s="6">
        <f t="shared" si="3"/>
        <v>1</v>
      </c>
      <c r="Z236" s="5" t="s">
        <v>2144</v>
      </c>
    </row>
    <row r="237" spans="1:26" x14ac:dyDescent="0.25">
      <c r="A237" s="5"/>
      <c r="B237" s="5">
        <f>6</f>
        <v>6</v>
      </c>
      <c r="C237" s="5"/>
      <c r="D237" s="5"/>
      <c r="E237" s="5"/>
      <c r="F237" s="5"/>
      <c r="G237" s="5"/>
      <c r="H237" s="5"/>
      <c r="I237" s="5"/>
      <c r="J237" s="5"/>
      <c r="K237" s="5"/>
      <c r="L237" s="5"/>
      <c r="M237" s="5"/>
      <c r="N237" s="5"/>
      <c r="O237" s="5"/>
      <c r="P237" s="5"/>
      <c r="Q237" s="5"/>
      <c r="R237" s="5"/>
      <c r="S237" s="5"/>
      <c r="T237" s="5"/>
      <c r="U237" s="5"/>
      <c r="V237" s="5"/>
      <c r="W237" s="5"/>
      <c r="X237" s="5">
        <f>1</f>
        <v>1</v>
      </c>
      <c r="Y237" s="6">
        <f t="shared" si="3"/>
        <v>7</v>
      </c>
      <c r="Z237" s="5" t="s">
        <v>2145</v>
      </c>
    </row>
    <row r="238" spans="1:26" x14ac:dyDescent="0.25">
      <c r="A238" s="5"/>
      <c r="B238" s="5">
        <v>12</v>
      </c>
      <c r="C238" s="5"/>
      <c r="D238" s="5"/>
      <c r="E238" s="5"/>
      <c r="F238" s="5"/>
      <c r="G238" s="5"/>
      <c r="H238" s="5"/>
      <c r="I238" s="5"/>
      <c r="J238" s="5"/>
      <c r="K238" s="5"/>
      <c r="L238" s="5"/>
      <c r="M238" s="5"/>
      <c r="N238" s="5"/>
      <c r="O238" s="5"/>
      <c r="P238" s="5"/>
      <c r="Q238" s="5"/>
      <c r="R238" s="5"/>
      <c r="S238" s="5"/>
      <c r="T238" s="5"/>
      <c r="U238" s="5"/>
      <c r="V238" s="5"/>
      <c r="W238" s="5"/>
      <c r="X238" s="5"/>
      <c r="Y238" s="6">
        <f t="shared" si="3"/>
        <v>12</v>
      </c>
      <c r="Z238" s="5" t="s">
        <v>4329</v>
      </c>
    </row>
    <row r="239" spans="1:26" x14ac:dyDescent="0.25">
      <c r="A239" s="5">
        <f>1</f>
        <v>1</v>
      </c>
      <c r="B239" s="5"/>
      <c r="C239" s="5"/>
      <c r="D239" s="5"/>
      <c r="E239" s="5"/>
      <c r="F239" s="5"/>
      <c r="G239" s="5"/>
      <c r="H239" s="5"/>
      <c r="I239" s="5"/>
      <c r="J239" s="5"/>
      <c r="K239" s="5"/>
      <c r="L239" s="5"/>
      <c r="M239" s="5"/>
      <c r="N239" s="5"/>
      <c r="O239" s="5"/>
      <c r="P239" s="5"/>
      <c r="Q239" s="5"/>
      <c r="R239" s="5"/>
      <c r="S239" s="5"/>
      <c r="T239" s="5"/>
      <c r="U239" s="5"/>
      <c r="V239" s="5"/>
      <c r="W239" s="5"/>
      <c r="X239" s="5"/>
      <c r="Y239" s="6">
        <f t="shared" si="3"/>
        <v>1</v>
      </c>
      <c r="Z239" s="5" t="s">
        <v>2146</v>
      </c>
    </row>
    <row r="240" spans="1:26" x14ac:dyDescent="0.25">
      <c r="A240" s="5">
        <f>1</f>
        <v>1</v>
      </c>
      <c r="B240" s="5"/>
      <c r="C240" s="5"/>
      <c r="D240" s="5"/>
      <c r="E240" s="5"/>
      <c r="F240" s="5"/>
      <c r="G240" s="5"/>
      <c r="H240" s="5"/>
      <c r="I240" s="5"/>
      <c r="J240" s="5"/>
      <c r="K240" s="5"/>
      <c r="L240" s="5"/>
      <c r="M240" s="5"/>
      <c r="N240" s="5"/>
      <c r="O240" s="5"/>
      <c r="P240" s="5"/>
      <c r="Q240" s="5"/>
      <c r="R240" s="5"/>
      <c r="S240" s="5"/>
      <c r="T240" s="5"/>
      <c r="U240" s="5"/>
      <c r="V240" s="5"/>
      <c r="W240" s="5"/>
      <c r="X240" s="5"/>
      <c r="Y240" s="6">
        <f t="shared" si="3"/>
        <v>1</v>
      </c>
      <c r="Z240" s="5" t="s">
        <v>2147</v>
      </c>
    </row>
    <row r="241" spans="1:26" x14ac:dyDescent="0.25">
      <c r="A241" s="5">
        <f>1+16+1+4+2022+59+2+2+18+52+27+1+1+1+1+1+1+1+1+1</f>
        <v>2213</v>
      </c>
      <c r="B241" s="5"/>
      <c r="C241" s="5"/>
      <c r="D241" s="5"/>
      <c r="E241" s="5"/>
      <c r="F241" s="5"/>
      <c r="G241" s="5"/>
      <c r="H241" s="5"/>
      <c r="I241" s="5"/>
      <c r="J241" s="5"/>
      <c r="K241" s="5">
        <f>1+2+6+4+1+1+33+30+1+1+37+1+1+1+34+1+35+1+1+1</f>
        <v>193</v>
      </c>
      <c r="L241" s="5">
        <f>1</f>
        <v>1</v>
      </c>
      <c r="M241" s="5">
        <f>1</f>
        <v>1</v>
      </c>
      <c r="N241" s="5"/>
      <c r="O241" s="5">
        <f>1+6+1+1+1+1+1+1+1+1+1+1+1+1</f>
        <v>19</v>
      </c>
      <c r="P241" s="5"/>
      <c r="Q241" s="5">
        <f>1</f>
        <v>1</v>
      </c>
      <c r="R241" s="5"/>
      <c r="S241" s="5">
        <f>1+1+3+1+1+5+1+33+2+6+4+1</f>
        <v>59</v>
      </c>
      <c r="T241" s="5">
        <f>5+6+4+7+3+5+15+9+6+8+17</f>
        <v>85</v>
      </c>
      <c r="U241" s="5"/>
      <c r="V241" s="5"/>
      <c r="W241" s="5">
        <f>2+2+1+1+1+2+1+1+1+1</f>
        <v>13</v>
      </c>
      <c r="X241" s="5">
        <f>1</f>
        <v>1</v>
      </c>
      <c r="Y241" s="6">
        <f t="shared" si="3"/>
        <v>2586</v>
      </c>
      <c r="Z241" s="5" t="s">
        <v>2148</v>
      </c>
    </row>
    <row r="242" spans="1:26" x14ac:dyDescent="0.25">
      <c r="A242" s="5">
        <f>1+79+2+1+48</f>
        <v>131</v>
      </c>
      <c r="B242" s="5"/>
      <c r="C242" s="5"/>
      <c r="D242" s="5"/>
      <c r="E242" s="5"/>
      <c r="F242" s="5"/>
      <c r="G242" s="5"/>
      <c r="H242" s="5"/>
      <c r="I242" s="5"/>
      <c r="J242" s="5"/>
      <c r="K242" s="5"/>
      <c r="L242" s="5"/>
      <c r="M242" s="5"/>
      <c r="N242" s="5"/>
      <c r="O242" s="5"/>
      <c r="P242" s="5"/>
      <c r="Q242" s="5"/>
      <c r="R242" s="5"/>
      <c r="S242" s="5"/>
      <c r="T242" s="5"/>
      <c r="U242" s="5"/>
      <c r="V242" s="5"/>
      <c r="W242" s="5"/>
      <c r="X242" s="5">
        <f>1</f>
        <v>1</v>
      </c>
      <c r="Y242" s="6">
        <f t="shared" si="3"/>
        <v>132</v>
      </c>
      <c r="Z242" s="5" t="s">
        <v>2149</v>
      </c>
    </row>
    <row r="243" spans="1:26" x14ac:dyDescent="0.25">
      <c r="A243" s="5">
        <f>1</f>
        <v>1</v>
      </c>
      <c r="B243" s="5"/>
      <c r="C243" s="5"/>
      <c r="D243" s="5"/>
      <c r="E243" s="5"/>
      <c r="F243" s="5"/>
      <c r="G243" s="5"/>
      <c r="H243" s="5"/>
      <c r="I243" s="5"/>
      <c r="J243" s="5"/>
      <c r="K243" s="5"/>
      <c r="L243" s="5"/>
      <c r="M243" s="5"/>
      <c r="N243" s="5"/>
      <c r="O243" s="5"/>
      <c r="P243" s="5"/>
      <c r="Q243" s="5"/>
      <c r="R243" s="5"/>
      <c r="S243" s="5"/>
      <c r="T243" s="5"/>
      <c r="U243" s="5"/>
      <c r="V243" s="5"/>
      <c r="W243" s="5"/>
      <c r="X243" s="5"/>
      <c r="Y243" s="6">
        <f t="shared" si="3"/>
        <v>1</v>
      </c>
      <c r="Z243" s="5" t="s">
        <v>2150</v>
      </c>
    </row>
    <row r="244" spans="1:26" x14ac:dyDescent="0.25">
      <c r="A244" s="5">
        <f>3</f>
        <v>3</v>
      </c>
      <c r="B244" s="5"/>
      <c r="C244" s="5"/>
      <c r="D244" s="5"/>
      <c r="E244" s="5"/>
      <c r="F244" s="5"/>
      <c r="G244" s="5"/>
      <c r="H244" s="5"/>
      <c r="I244" s="5"/>
      <c r="J244" s="5"/>
      <c r="K244" s="5"/>
      <c r="L244" s="5"/>
      <c r="M244" s="5"/>
      <c r="N244" s="5"/>
      <c r="O244" s="5"/>
      <c r="P244" s="5"/>
      <c r="Q244" s="5"/>
      <c r="R244" s="5"/>
      <c r="S244" s="5"/>
      <c r="T244" s="5"/>
      <c r="U244" s="5"/>
      <c r="V244" s="5"/>
      <c r="W244" s="5"/>
      <c r="X244" s="5">
        <f>1</f>
        <v>1</v>
      </c>
      <c r="Y244" s="6">
        <f t="shared" si="3"/>
        <v>4</v>
      </c>
      <c r="Z244" s="5" t="s">
        <v>2151</v>
      </c>
    </row>
    <row r="245" spans="1:26" x14ac:dyDescent="0.25">
      <c r="A245" s="5">
        <f>1</f>
        <v>1</v>
      </c>
      <c r="B245" s="5"/>
      <c r="C245" s="5"/>
      <c r="D245" s="5"/>
      <c r="E245" s="5"/>
      <c r="F245" s="5"/>
      <c r="G245" s="5"/>
      <c r="H245" s="5"/>
      <c r="I245" s="5"/>
      <c r="J245" s="5"/>
      <c r="K245" s="5"/>
      <c r="L245" s="5"/>
      <c r="M245" s="5"/>
      <c r="N245" s="5"/>
      <c r="O245" s="5"/>
      <c r="P245" s="5"/>
      <c r="Q245" s="5"/>
      <c r="R245" s="5"/>
      <c r="S245" s="5"/>
      <c r="T245" s="5"/>
      <c r="U245" s="5"/>
      <c r="V245" s="5"/>
      <c r="W245" s="5"/>
      <c r="X245" s="5"/>
      <c r="Y245" s="6">
        <f t="shared" si="3"/>
        <v>1</v>
      </c>
      <c r="Z245" s="5" t="s">
        <v>2152</v>
      </c>
    </row>
    <row r="246" spans="1:26" x14ac:dyDescent="0.25">
      <c r="A246" s="5"/>
      <c r="B246" s="5"/>
      <c r="C246" s="5">
        <f>26</f>
        <v>26</v>
      </c>
      <c r="D246" s="5"/>
      <c r="E246" s="5"/>
      <c r="F246" s="5"/>
      <c r="G246" s="5"/>
      <c r="H246" s="5"/>
      <c r="I246" s="5"/>
      <c r="J246" s="5"/>
      <c r="K246" s="5"/>
      <c r="L246" s="5"/>
      <c r="M246" s="5"/>
      <c r="N246" s="5"/>
      <c r="O246" s="5"/>
      <c r="P246" s="5"/>
      <c r="Q246" s="5"/>
      <c r="R246" s="5"/>
      <c r="S246" s="5"/>
      <c r="T246" s="5"/>
      <c r="U246" s="5"/>
      <c r="V246" s="5"/>
      <c r="W246" s="5"/>
      <c r="X246" s="5"/>
      <c r="Y246" s="6">
        <f t="shared" si="3"/>
        <v>26</v>
      </c>
      <c r="Z246" s="5" t="s">
        <v>2153</v>
      </c>
    </row>
    <row r="247" spans="1:26" x14ac:dyDescent="0.25">
      <c r="A247" s="5">
        <f>1</f>
        <v>1</v>
      </c>
      <c r="B247" s="5">
        <f>3+2</f>
        <v>5</v>
      </c>
      <c r="C247" s="5">
        <f>1</f>
        <v>1</v>
      </c>
      <c r="D247" s="5"/>
      <c r="E247" s="5"/>
      <c r="F247" s="5"/>
      <c r="G247" s="5"/>
      <c r="H247" s="5"/>
      <c r="I247" s="5"/>
      <c r="J247" s="5"/>
      <c r="K247" s="5"/>
      <c r="L247" s="5"/>
      <c r="M247" s="5"/>
      <c r="N247" s="5"/>
      <c r="O247" s="5"/>
      <c r="P247" s="5"/>
      <c r="Q247" s="5"/>
      <c r="R247" s="5"/>
      <c r="S247" s="5"/>
      <c r="T247" s="5"/>
      <c r="U247" s="5"/>
      <c r="V247" s="5"/>
      <c r="W247" s="5"/>
      <c r="X247" s="5"/>
      <c r="Y247" s="6">
        <f t="shared" si="3"/>
        <v>7</v>
      </c>
      <c r="Z247" s="5" t="s">
        <v>2154</v>
      </c>
    </row>
    <row r="248" spans="1:26" x14ac:dyDescent="0.25">
      <c r="A248" s="5">
        <f>2+3+12105</f>
        <v>12110</v>
      </c>
      <c r="B248" s="5"/>
      <c r="C248" s="5"/>
      <c r="D248" s="5"/>
      <c r="E248" s="5"/>
      <c r="F248" s="5"/>
      <c r="G248" s="5"/>
      <c r="H248" s="5"/>
      <c r="I248" s="5"/>
      <c r="J248" s="5"/>
      <c r="K248" s="5"/>
      <c r="L248" s="5"/>
      <c r="M248" s="5"/>
      <c r="N248" s="5"/>
      <c r="O248" s="5"/>
      <c r="P248" s="5"/>
      <c r="Q248" s="5"/>
      <c r="R248" s="5"/>
      <c r="S248" s="5"/>
      <c r="T248" s="5"/>
      <c r="U248" s="5"/>
      <c r="V248" s="5"/>
      <c r="W248" s="5"/>
      <c r="X248" s="5"/>
      <c r="Y248" s="6">
        <f t="shared" si="3"/>
        <v>12110</v>
      </c>
      <c r="Z248" s="5" t="s">
        <v>2155</v>
      </c>
    </row>
    <row r="249" spans="1:26" x14ac:dyDescent="0.25">
      <c r="A249" s="5"/>
      <c r="B249" s="5">
        <f>4</f>
        <v>4</v>
      </c>
      <c r="C249" s="5"/>
      <c r="D249" s="5"/>
      <c r="E249" s="5"/>
      <c r="F249" s="5"/>
      <c r="G249" s="5"/>
      <c r="H249" s="5"/>
      <c r="I249" s="5"/>
      <c r="J249" s="5"/>
      <c r="K249" s="5"/>
      <c r="L249" s="5"/>
      <c r="M249" s="5"/>
      <c r="N249" s="5"/>
      <c r="O249" s="5"/>
      <c r="P249" s="5"/>
      <c r="Q249" s="5"/>
      <c r="R249" s="5"/>
      <c r="S249" s="5"/>
      <c r="T249" s="5"/>
      <c r="U249" s="5"/>
      <c r="V249" s="5"/>
      <c r="W249" s="5"/>
      <c r="X249" s="5"/>
      <c r="Y249" s="6">
        <f t="shared" si="3"/>
        <v>4</v>
      </c>
      <c r="Z249" s="5" t="s">
        <v>2156</v>
      </c>
    </row>
    <row r="250" spans="1:26" x14ac:dyDescent="0.25">
      <c r="A250" s="5"/>
      <c r="B250" s="5">
        <f>13</f>
        <v>13</v>
      </c>
      <c r="C250" s="5"/>
      <c r="D250" s="5"/>
      <c r="E250" s="5"/>
      <c r="F250" s="5"/>
      <c r="G250" s="5"/>
      <c r="H250" s="5"/>
      <c r="I250" s="5"/>
      <c r="J250" s="5"/>
      <c r="K250" s="5"/>
      <c r="L250" s="5"/>
      <c r="M250" s="5"/>
      <c r="N250" s="5"/>
      <c r="O250" s="5"/>
      <c r="P250" s="5"/>
      <c r="Q250" s="5"/>
      <c r="R250" s="5"/>
      <c r="S250" s="5"/>
      <c r="T250" s="5"/>
      <c r="U250" s="5"/>
      <c r="V250" s="5"/>
      <c r="W250" s="5"/>
      <c r="X250" s="5"/>
      <c r="Y250" s="6">
        <f t="shared" si="3"/>
        <v>13</v>
      </c>
      <c r="Z250" s="5" t="s">
        <v>2157</v>
      </c>
    </row>
    <row r="251" spans="1:26" x14ac:dyDescent="0.25">
      <c r="A251" s="5">
        <f>2</f>
        <v>2</v>
      </c>
      <c r="B251" s="5"/>
      <c r="C251" s="5"/>
      <c r="D251" s="5"/>
      <c r="E251" s="5"/>
      <c r="F251" s="5"/>
      <c r="G251" s="5"/>
      <c r="H251" s="5"/>
      <c r="I251" s="5"/>
      <c r="J251" s="5"/>
      <c r="K251" s="5"/>
      <c r="L251" s="5"/>
      <c r="M251" s="5"/>
      <c r="N251" s="5"/>
      <c r="O251" s="5"/>
      <c r="P251" s="5"/>
      <c r="Q251" s="5"/>
      <c r="R251" s="5"/>
      <c r="S251" s="5"/>
      <c r="T251" s="5"/>
      <c r="U251" s="5"/>
      <c r="V251" s="5"/>
      <c r="W251" s="5"/>
      <c r="X251" s="5"/>
      <c r="Y251" s="6">
        <f t="shared" si="3"/>
        <v>2</v>
      </c>
      <c r="Z251" s="5" t="s">
        <v>2158</v>
      </c>
    </row>
    <row r="252" spans="1:26" x14ac:dyDescent="0.25">
      <c r="A252" s="5">
        <f>24</f>
        <v>24</v>
      </c>
      <c r="B252" s="5"/>
      <c r="C252" s="5"/>
      <c r="D252" s="5"/>
      <c r="E252" s="5"/>
      <c r="F252" s="5"/>
      <c r="G252" s="5"/>
      <c r="H252" s="5"/>
      <c r="I252" s="5"/>
      <c r="J252" s="5"/>
      <c r="K252" s="5"/>
      <c r="L252" s="5"/>
      <c r="M252" s="5">
        <f>1</f>
        <v>1</v>
      </c>
      <c r="N252" s="5"/>
      <c r="O252" s="5">
        <f>15</f>
        <v>15</v>
      </c>
      <c r="P252" s="5"/>
      <c r="Q252" s="5"/>
      <c r="R252" s="5"/>
      <c r="S252" s="5"/>
      <c r="T252" s="5"/>
      <c r="U252" s="5"/>
      <c r="V252" s="5"/>
      <c r="W252" s="5"/>
      <c r="X252" s="5"/>
      <c r="Y252" s="6">
        <f t="shared" si="3"/>
        <v>40</v>
      </c>
      <c r="Z252" s="5" t="s">
        <v>2159</v>
      </c>
    </row>
    <row r="253" spans="1:26" x14ac:dyDescent="0.25">
      <c r="A253" s="5">
        <f>2+1+1</f>
        <v>4</v>
      </c>
      <c r="B253" s="5"/>
      <c r="C253" s="5"/>
      <c r="D253" s="5"/>
      <c r="E253" s="5"/>
      <c r="F253" s="5"/>
      <c r="G253" s="5"/>
      <c r="H253" s="5"/>
      <c r="I253" s="5"/>
      <c r="J253" s="5"/>
      <c r="K253" s="5"/>
      <c r="L253" s="5"/>
      <c r="M253" s="5"/>
      <c r="N253" s="5"/>
      <c r="O253" s="5"/>
      <c r="P253" s="5"/>
      <c r="Q253" s="5"/>
      <c r="R253" s="5"/>
      <c r="S253" s="5"/>
      <c r="T253" s="5"/>
      <c r="U253" s="5"/>
      <c r="V253" s="5"/>
      <c r="W253" s="5"/>
      <c r="X253" s="5"/>
      <c r="Y253" s="6">
        <f t="shared" si="3"/>
        <v>4</v>
      </c>
      <c r="Z253" s="5" t="s">
        <v>2160</v>
      </c>
    </row>
    <row r="254" spans="1:26" x14ac:dyDescent="0.25">
      <c r="A254" s="5">
        <f>1</f>
        <v>1</v>
      </c>
      <c r="B254" s="5"/>
      <c r="C254" s="5"/>
      <c r="D254" s="5"/>
      <c r="E254" s="5"/>
      <c r="F254" s="5"/>
      <c r="G254" s="5"/>
      <c r="H254" s="5"/>
      <c r="I254" s="5"/>
      <c r="J254" s="5"/>
      <c r="K254" s="5"/>
      <c r="L254" s="5"/>
      <c r="M254" s="5"/>
      <c r="N254" s="5"/>
      <c r="O254" s="5"/>
      <c r="P254" s="5"/>
      <c r="Q254" s="5"/>
      <c r="R254" s="5"/>
      <c r="S254" s="5"/>
      <c r="T254" s="5"/>
      <c r="U254" s="5"/>
      <c r="V254" s="5"/>
      <c r="W254" s="5"/>
      <c r="X254" s="5"/>
      <c r="Y254" s="6">
        <f t="shared" si="3"/>
        <v>1</v>
      </c>
      <c r="Z254" s="5" t="s">
        <v>2161</v>
      </c>
    </row>
    <row r="255" spans="1:26" x14ac:dyDescent="0.25">
      <c r="A255" s="5">
        <f>1</f>
        <v>1</v>
      </c>
      <c r="B255" s="5"/>
      <c r="C255" s="5"/>
      <c r="D255" s="5"/>
      <c r="E255" s="5"/>
      <c r="F255" s="5"/>
      <c r="G255" s="5"/>
      <c r="H255" s="5"/>
      <c r="I255" s="5"/>
      <c r="J255" s="5"/>
      <c r="K255" s="5"/>
      <c r="L255" s="5"/>
      <c r="M255" s="5"/>
      <c r="N255" s="5"/>
      <c r="O255" s="5"/>
      <c r="P255" s="5"/>
      <c r="Q255" s="5"/>
      <c r="R255" s="5"/>
      <c r="S255" s="5"/>
      <c r="T255" s="5">
        <f>1</f>
        <v>1</v>
      </c>
      <c r="U255" s="5"/>
      <c r="V255" s="5"/>
      <c r="W255" s="5"/>
      <c r="X255" s="5"/>
      <c r="Y255" s="6">
        <f t="shared" si="3"/>
        <v>2</v>
      </c>
      <c r="Z255" s="5" t="s">
        <v>2162</v>
      </c>
    </row>
    <row r="256" spans="1:26" x14ac:dyDescent="0.25">
      <c r="A256" s="5">
        <f>1</f>
        <v>1</v>
      </c>
      <c r="B256" s="5"/>
      <c r="C256" s="5"/>
      <c r="D256" s="5"/>
      <c r="E256" s="5"/>
      <c r="F256" s="5"/>
      <c r="G256" s="5"/>
      <c r="H256" s="5"/>
      <c r="I256" s="5"/>
      <c r="J256" s="5"/>
      <c r="K256" s="5"/>
      <c r="L256" s="5"/>
      <c r="M256" s="5"/>
      <c r="N256" s="5"/>
      <c r="O256" s="5"/>
      <c r="P256" s="5"/>
      <c r="Q256" s="5"/>
      <c r="R256" s="5"/>
      <c r="S256" s="5"/>
      <c r="T256" s="5"/>
      <c r="U256" s="5"/>
      <c r="V256" s="5"/>
      <c r="W256" s="5"/>
      <c r="X256" s="5"/>
      <c r="Y256" s="6">
        <f t="shared" si="3"/>
        <v>1</v>
      </c>
      <c r="Z256" s="5" t="s">
        <v>2163</v>
      </c>
    </row>
    <row r="257" spans="1:26" x14ac:dyDescent="0.25">
      <c r="A257" s="5">
        <f>5+1</f>
        <v>6</v>
      </c>
      <c r="B257" s="5"/>
      <c r="C257" s="5"/>
      <c r="D257" s="5"/>
      <c r="E257" s="5"/>
      <c r="F257" s="5"/>
      <c r="G257" s="5"/>
      <c r="H257" s="5"/>
      <c r="I257" s="5"/>
      <c r="J257" s="5"/>
      <c r="K257" s="5"/>
      <c r="L257" s="5"/>
      <c r="M257" s="5"/>
      <c r="N257" s="5"/>
      <c r="O257" s="5"/>
      <c r="P257" s="5"/>
      <c r="Q257" s="5"/>
      <c r="R257" s="5"/>
      <c r="S257" s="5"/>
      <c r="T257" s="5">
        <f>2</f>
        <v>2</v>
      </c>
      <c r="U257" s="5"/>
      <c r="V257" s="5"/>
      <c r="W257" s="5"/>
      <c r="X257" s="5"/>
      <c r="Y257" s="6">
        <f t="shared" si="3"/>
        <v>8</v>
      </c>
      <c r="Z257" s="5" t="s">
        <v>2164</v>
      </c>
    </row>
    <row r="258" spans="1:26" x14ac:dyDescent="0.25">
      <c r="A258" s="5">
        <f>1</f>
        <v>1</v>
      </c>
      <c r="B258" s="5"/>
      <c r="C258" s="5"/>
      <c r="D258" s="5"/>
      <c r="E258" s="5"/>
      <c r="F258" s="5"/>
      <c r="G258" s="5"/>
      <c r="H258" s="5"/>
      <c r="I258" s="5"/>
      <c r="J258" s="5"/>
      <c r="K258" s="5"/>
      <c r="L258" s="5"/>
      <c r="M258" s="5"/>
      <c r="N258" s="5"/>
      <c r="O258" s="5"/>
      <c r="P258" s="5"/>
      <c r="Q258" s="5"/>
      <c r="R258" s="5"/>
      <c r="S258" s="5"/>
      <c r="T258" s="5"/>
      <c r="U258" s="5"/>
      <c r="V258" s="5"/>
      <c r="W258" s="5"/>
      <c r="X258" s="5"/>
      <c r="Y258" s="6">
        <f t="shared" si="3"/>
        <v>1</v>
      </c>
      <c r="Z258" s="5" t="s">
        <v>2165</v>
      </c>
    </row>
    <row r="259" spans="1:26" x14ac:dyDescent="0.25">
      <c r="A259" s="5">
        <f>1</f>
        <v>1</v>
      </c>
      <c r="B259" s="5"/>
      <c r="C259" s="5"/>
      <c r="D259" s="5"/>
      <c r="E259" s="5"/>
      <c r="F259" s="5"/>
      <c r="G259" s="5"/>
      <c r="H259" s="5"/>
      <c r="I259" s="5"/>
      <c r="J259" s="5"/>
      <c r="K259" s="5"/>
      <c r="L259" s="5"/>
      <c r="M259" s="5"/>
      <c r="N259" s="5"/>
      <c r="O259" s="5"/>
      <c r="P259" s="5"/>
      <c r="Q259" s="5"/>
      <c r="R259" s="5"/>
      <c r="S259" s="5"/>
      <c r="T259" s="5"/>
      <c r="U259" s="5"/>
      <c r="V259" s="5"/>
      <c r="W259" s="5"/>
      <c r="X259" s="5"/>
      <c r="Y259" s="6">
        <f t="shared" si="3"/>
        <v>1</v>
      </c>
      <c r="Z259" s="5" t="s">
        <v>2166</v>
      </c>
    </row>
    <row r="260" spans="1:26" x14ac:dyDescent="0.25">
      <c r="A260" s="5">
        <f>6+1</f>
        <v>7</v>
      </c>
      <c r="B260" s="5"/>
      <c r="C260" s="5"/>
      <c r="D260" s="5"/>
      <c r="E260" s="5"/>
      <c r="F260" s="5"/>
      <c r="G260" s="5"/>
      <c r="H260" s="5"/>
      <c r="I260" s="5"/>
      <c r="J260" s="5"/>
      <c r="K260" s="5"/>
      <c r="L260" s="5"/>
      <c r="M260" s="5"/>
      <c r="N260" s="5"/>
      <c r="O260" s="5"/>
      <c r="P260" s="5"/>
      <c r="Q260" s="5"/>
      <c r="R260" s="5"/>
      <c r="S260" s="5">
        <f>74</f>
        <v>74</v>
      </c>
      <c r="T260" s="5"/>
      <c r="U260" s="5"/>
      <c r="V260" s="5"/>
      <c r="W260" s="5"/>
      <c r="X260" s="5">
        <f>1</f>
        <v>1</v>
      </c>
      <c r="Y260" s="6">
        <f t="shared" si="3"/>
        <v>82</v>
      </c>
      <c r="Z260" s="5" t="s">
        <v>2167</v>
      </c>
    </row>
    <row r="261" spans="1:26" x14ac:dyDescent="0.25">
      <c r="A261" s="5">
        <f>1</f>
        <v>1</v>
      </c>
      <c r="B261" s="5"/>
      <c r="C261" s="5"/>
      <c r="D261" s="5"/>
      <c r="E261" s="5"/>
      <c r="F261" s="5"/>
      <c r="G261" s="5"/>
      <c r="H261" s="5"/>
      <c r="I261" s="5"/>
      <c r="J261" s="5"/>
      <c r="K261" s="5"/>
      <c r="L261" s="5"/>
      <c r="M261" s="5"/>
      <c r="N261" s="5"/>
      <c r="O261" s="5"/>
      <c r="P261" s="5"/>
      <c r="Q261" s="5"/>
      <c r="R261" s="5"/>
      <c r="S261" s="5"/>
      <c r="T261" s="5"/>
      <c r="U261" s="5"/>
      <c r="V261" s="5"/>
      <c r="W261" s="5"/>
      <c r="X261" s="5"/>
      <c r="Y261" s="6">
        <f t="shared" si="3"/>
        <v>1</v>
      </c>
      <c r="Z261" s="5" t="s">
        <v>2168</v>
      </c>
    </row>
    <row r="262" spans="1:26" x14ac:dyDescent="0.25">
      <c r="A262" s="5">
        <f>1</f>
        <v>1</v>
      </c>
      <c r="B262" s="5"/>
      <c r="C262" s="5"/>
      <c r="D262" s="5"/>
      <c r="E262" s="5"/>
      <c r="F262" s="5"/>
      <c r="G262" s="5"/>
      <c r="H262" s="5"/>
      <c r="I262" s="5"/>
      <c r="J262" s="5"/>
      <c r="K262" s="5"/>
      <c r="L262" s="5"/>
      <c r="M262" s="5"/>
      <c r="N262" s="5"/>
      <c r="O262" s="5"/>
      <c r="P262" s="5"/>
      <c r="Q262" s="5"/>
      <c r="R262" s="5"/>
      <c r="S262" s="5"/>
      <c r="T262" s="5"/>
      <c r="U262" s="5"/>
      <c r="V262" s="5"/>
      <c r="W262" s="5"/>
      <c r="X262" s="5"/>
      <c r="Y262" s="6">
        <f t="shared" si="3"/>
        <v>1</v>
      </c>
      <c r="Z262" s="5" t="s">
        <v>2169</v>
      </c>
    </row>
    <row r="263" spans="1:26" x14ac:dyDescent="0.25">
      <c r="A263" s="5">
        <f>1</f>
        <v>1</v>
      </c>
      <c r="B263" s="5"/>
      <c r="C263" s="5"/>
      <c r="D263" s="5"/>
      <c r="E263" s="5"/>
      <c r="F263" s="5"/>
      <c r="G263" s="5"/>
      <c r="H263" s="5"/>
      <c r="I263" s="5"/>
      <c r="J263" s="5"/>
      <c r="K263" s="5"/>
      <c r="L263" s="5"/>
      <c r="M263" s="5"/>
      <c r="N263" s="5"/>
      <c r="O263" s="5"/>
      <c r="P263" s="5"/>
      <c r="Q263" s="5"/>
      <c r="R263" s="5"/>
      <c r="S263" s="5"/>
      <c r="T263" s="5"/>
      <c r="U263" s="5"/>
      <c r="V263" s="5"/>
      <c r="W263" s="5"/>
      <c r="X263" s="5"/>
      <c r="Y263" s="6">
        <f t="shared" si="3"/>
        <v>1</v>
      </c>
      <c r="Z263" s="5" t="s">
        <v>2170</v>
      </c>
    </row>
    <row r="264" spans="1:26" x14ac:dyDescent="0.25">
      <c r="A264" s="5">
        <f>3</f>
        <v>3</v>
      </c>
      <c r="B264" s="5"/>
      <c r="C264" s="5"/>
      <c r="D264" s="5"/>
      <c r="E264" s="5"/>
      <c r="F264" s="5"/>
      <c r="G264" s="5"/>
      <c r="H264" s="5"/>
      <c r="I264" s="5"/>
      <c r="J264" s="5"/>
      <c r="K264" s="5"/>
      <c r="L264" s="5"/>
      <c r="M264" s="5"/>
      <c r="N264" s="5"/>
      <c r="O264" s="5"/>
      <c r="P264" s="5"/>
      <c r="Q264" s="5"/>
      <c r="R264" s="5"/>
      <c r="S264" s="5"/>
      <c r="T264" s="5"/>
      <c r="U264" s="5"/>
      <c r="V264" s="5"/>
      <c r="W264" s="5"/>
      <c r="X264" s="5"/>
      <c r="Y264" s="6">
        <f t="shared" si="3"/>
        <v>3</v>
      </c>
      <c r="Z264" s="5" t="s">
        <v>2171</v>
      </c>
    </row>
    <row r="265" spans="1:26" x14ac:dyDescent="0.25">
      <c r="A265" s="5">
        <f>1</f>
        <v>1</v>
      </c>
      <c r="B265" s="5"/>
      <c r="C265" s="5"/>
      <c r="D265" s="5"/>
      <c r="E265" s="5"/>
      <c r="F265" s="5"/>
      <c r="G265" s="5"/>
      <c r="H265" s="5"/>
      <c r="I265" s="5"/>
      <c r="J265" s="5"/>
      <c r="K265" s="5"/>
      <c r="L265" s="5"/>
      <c r="M265" s="5"/>
      <c r="N265" s="5"/>
      <c r="O265" s="5"/>
      <c r="P265" s="5"/>
      <c r="Q265" s="5"/>
      <c r="R265" s="5"/>
      <c r="S265" s="5"/>
      <c r="T265" s="5"/>
      <c r="U265" s="5"/>
      <c r="V265" s="5"/>
      <c r="W265" s="5"/>
      <c r="X265" s="5"/>
      <c r="Y265" s="6">
        <f t="shared" si="3"/>
        <v>1</v>
      </c>
      <c r="Z265" s="5" t="s">
        <v>2172</v>
      </c>
    </row>
    <row r="266" spans="1:26" x14ac:dyDescent="0.25">
      <c r="A266" s="5"/>
      <c r="B266" s="5">
        <f>8</f>
        <v>8</v>
      </c>
      <c r="C266" s="5"/>
      <c r="D266" s="5"/>
      <c r="E266" s="5"/>
      <c r="F266" s="5"/>
      <c r="G266" s="5"/>
      <c r="H266" s="5"/>
      <c r="I266" s="5"/>
      <c r="J266" s="5"/>
      <c r="K266" s="5"/>
      <c r="L266" s="5"/>
      <c r="M266" s="5"/>
      <c r="N266" s="5"/>
      <c r="O266" s="5"/>
      <c r="P266" s="5"/>
      <c r="Q266" s="5"/>
      <c r="R266" s="5"/>
      <c r="S266" s="5"/>
      <c r="T266" s="5"/>
      <c r="U266" s="5"/>
      <c r="V266" s="5"/>
      <c r="W266" s="5"/>
      <c r="X266" s="5"/>
      <c r="Y266" s="6">
        <f t="shared" si="3"/>
        <v>8</v>
      </c>
      <c r="Z266" s="5" t="s">
        <v>2173</v>
      </c>
    </row>
    <row r="267" spans="1:26" x14ac:dyDescent="0.25">
      <c r="A267" s="5">
        <f>2</f>
        <v>2</v>
      </c>
      <c r="B267" s="5"/>
      <c r="C267" s="5"/>
      <c r="D267" s="5"/>
      <c r="E267" s="5"/>
      <c r="F267" s="5"/>
      <c r="G267" s="5"/>
      <c r="H267" s="5"/>
      <c r="I267" s="5"/>
      <c r="J267" s="5"/>
      <c r="K267" s="5"/>
      <c r="L267" s="5"/>
      <c r="M267" s="5"/>
      <c r="N267" s="5"/>
      <c r="O267" s="5"/>
      <c r="P267" s="5"/>
      <c r="Q267" s="5"/>
      <c r="R267" s="5"/>
      <c r="S267" s="5"/>
      <c r="T267" s="5"/>
      <c r="U267" s="5"/>
      <c r="V267" s="5"/>
      <c r="W267" s="5"/>
      <c r="X267" s="5"/>
      <c r="Y267" s="6">
        <f t="shared" si="3"/>
        <v>2</v>
      </c>
      <c r="Z267" s="5" t="s">
        <v>2174</v>
      </c>
    </row>
    <row r="268" spans="1:26" x14ac:dyDescent="0.25">
      <c r="A268" s="5">
        <f>1</f>
        <v>1</v>
      </c>
      <c r="B268" s="5"/>
      <c r="C268" s="5"/>
      <c r="D268" s="5"/>
      <c r="E268" s="5"/>
      <c r="F268" s="5"/>
      <c r="G268" s="5"/>
      <c r="H268" s="5"/>
      <c r="I268" s="5"/>
      <c r="J268" s="5"/>
      <c r="K268" s="5"/>
      <c r="L268" s="5"/>
      <c r="M268" s="5"/>
      <c r="N268" s="5"/>
      <c r="O268" s="5"/>
      <c r="P268" s="5"/>
      <c r="Q268" s="5"/>
      <c r="R268" s="5"/>
      <c r="S268" s="5"/>
      <c r="T268" s="5"/>
      <c r="U268" s="5"/>
      <c r="V268" s="5"/>
      <c r="W268" s="5"/>
      <c r="X268" s="5"/>
      <c r="Y268" s="6">
        <f t="shared" si="3"/>
        <v>1</v>
      </c>
      <c r="Z268" s="5" t="s">
        <v>2175</v>
      </c>
    </row>
    <row r="269" spans="1:26" x14ac:dyDescent="0.25">
      <c r="A269" s="5"/>
      <c r="B269" s="5">
        <f>8</f>
        <v>8</v>
      </c>
      <c r="C269" s="5"/>
      <c r="D269" s="5"/>
      <c r="E269" s="5"/>
      <c r="F269" s="5"/>
      <c r="G269" s="5"/>
      <c r="H269" s="5"/>
      <c r="I269" s="5"/>
      <c r="J269" s="5"/>
      <c r="K269" s="5"/>
      <c r="L269" s="5"/>
      <c r="M269" s="5"/>
      <c r="N269" s="5"/>
      <c r="O269" s="5"/>
      <c r="P269" s="5"/>
      <c r="Q269" s="5"/>
      <c r="R269" s="5"/>
      <c r="S269" s="5"/>
      <c r="T269" s="5"/>
      <c r="U269" s="5"/>
      <c r="V269" s="5"/>
      <c r="W269" s="5"/>
      <c r="X269" s="5"/>
      <c r="Y269" s="6">
        <f t="shared" si="3"/>
        <v>8</v>
      </c>
      <c r="Z269" s="5" t="s">
        <v>2176</v>
      </c>
    </row>
    <row r="270" spans="1:26" x14ac:dyDescent="0.25">
      <c r="A270" s="5">
        <f>2</f>
        <v>2</v>
      </c>
      <c r="B270" s="5"/>
      <c r="C270" s="5"/>
      <c r="D270" s="5"/>
      <c r="E270" s="5"/>
      <c r="F270" s="5"/>
      <c r="G270" s="5"/>
      <c r="H270" s="5"/>
      <c r="I270" s="5"/>
      <c r="J270" s="5"/>
      <c r="K270" s="5"/>
      <c r="L270" s="5"/>
      <c r="M270" s="5"/>
      <c r="N270" s="5"/>
      <c r="O270" s="5"/>
      <c r="P270" s="5"/>
      <c r="Q270" s="5"/>
      <c r="R270" s="5"/>
      <c r="S270" s="5"/>
      <c r="T270" s="5"/>
      <c r="U270" s="5"/>
      <c r="V270" s="5"/>
      <c r="W270" s="5"/>
      <c r="X270" s="5"/>
      <c r="Y270" s="6">
        <f t="shared" si="3"/>
        <v>2</v>
      </c>
      <c r="Z270" s="5" t="s">
        <v>2177</v>
      </c>
    </row>
    <row r="271" spans="1:26"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6">
        <f t="shared" si="3"/>
        <v>0</v>
      </c>
      <c r="Z271" s="5" t="s">
        <v>6118</v>
      </c>
    </row>
    <row r="272" spans="1:26"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6">
        <f t="shared" si="3"/>
        <v>0</v>
      </c>
      <c r="Z272" s="5" t="s">
        <v>6119</v>
      </c>
    </row>
    <row r="273" spans="1:26" x14ac:dyDescent="0.25">
      <c r="A273" s="5"/>
      <c r="B273" s="5">
        <v>8</v>
      </c>
      <c r="C273" s="5"/>
      <c r="D273" s="5"/>
      <c r="E273" s="5"/>
      <c r="F273" s="5"/>
      <c r="G273" s="5"/>
      <c r="H273" s="5"/>
      <c r="I273" s="5"/>
      <c r="J273" s="5"/>
      <c r="K273" s="5"/>
      <c r="L273" s="5"/>
      <c r="M273" s="5"/>
      <c r="N273" s="5"/>
      <c r="O273" s="5"/>
      <c r="P273" s="5"/>
      <c r="Q273" s="5"/>
      <c r="R273" s="5"/>
      <c r="S273" s="5"/>
      <c r="T273" s="5"/>
      <c r="U273" s="5"/>
      <c r="V273" s="5"/>
      <c r="W273" s="5"/>
      <c r="X273" s="5"/>
      <c r="Y273" s="6">
        <f t="shared" si="3"/>
        <v>8</v>
      </c>
      <c r="Z273" s="5" t="s">
        <v>6120</v>
      </c>
    </row>
    <row r="274" spans="1:26" x14ac:dyDescent="0.25">
      <c r="A274" s="5">
        <f>1+3+1+1+7+1+2+17+1+5</f>
        <v>39</v>
      </c>
      <c r="B274" s="5"/>
      <c r="C274" s="5"/>
      <c r="D274" s="5"/>
      <c r="E274" s="5"/>
      <c r="F274" s="5"/>
      <c r="G274" s="5"/>
      <c r="H274" s="5"/>
      <c r="I274" s="5"/>
      <c r="J274" s="5"/>
      <c r="K274" s="5"/>
      <c r="L274" s="5"/>
      <c r="M274" s="5"/>
      <c r="N274" s="5"/>
      <c r="O274" s="5"/>
      <c r="P274" s="5"/>
      <c r="Q274" s="5"/>
      <c r="R274" s="5"/>
      <c r="S274" s="5"/>
      <c r="T274" s="5"/>
      <c r="U274" s="5"/>
      <c r="V274" s="5"/>
      <c r="W274" s="5"/>
      <c r="X274" s="5">
        <f>4</f>
        <v>4</v>
      </c>
      <c r="Y274" s="6">
        <f t="shared" si="3"/>
        <v>43</v>
      </c>
      <c r="Z274" s="5" t="s">
        <v>3176</v>
      </c>
    </row>
    <row r="275" spans="1:26" x14ac:dyDescent="0.25">
      <c r="A275" s="5">
        <f>11</f>
        <v>11</v>
      </c>
      <c r="B275" s="5"/>
      <c r="C275" s="5"/>
      <c r="D275" s="5"/>
      <c r="E275" s="5"/>
      <c r="F275" s="5"/>
      <c r="G275" s="5"/>
      <c r="H275" s="5"/>
      <c r="I275" s="5"/>
      <c r="J275" s="5"/>
      <c r="K275" s="5"/>
      <c r="L275" s="5"/>
      <c r="M275" s="5"/>
      <c r="N275" s="5"/>
      <c r="O275" s="5"/>
      <c r="P275" s="5"/>
      <c r="Q275" s="5"/>
      <c r="R275" s="5"/>
      <c r="S275" s="5"/>
      <c r="T275" s="5"/>
      <c r="U275" s="5"/>
      <c r="V275" s="5"/>
      <c r="W275" s="5"/>
      <c r="X275" s="5"/>
      <c r="Y275" s="6">
        <f t="shared" si="3"/>
        <v>11</v>
      </c>
      <c r="Z275" s="5" t="s">
        <v>2178</v>
      </c>
    </row>
    <row r="276" spans="1:26" x14ac:dyDescent="0.25">
      <c r="A276" s="5">
        <f>1</f>
        <v>1</v>
      </c>
      <c r="B276" s="5"/>
      <c r="C276" s="5"/>
      <c r="D276" s="5"/>
      <c r="E276" s="5"/>
      <c r="F276" s="5"/>
      <c r="G276" s="5"/>
      <c r="H276" s="5"/>
      <c r="I276" s="5"/>
      <c r="J276" s="5"/>
      <c r="K276" s="5"/>
      <c r="L276" s="5"/>
      <c r="M276" s="5"/>
      <c r="N276" s="5"/>
      <c r="O276" s="5"/>
      <c r="P276" s="5"/>
      <c r="Q276" s="5"/>
      <c r="R276" s="5"/>
      <c r="S276" s="5"/>
      <c r="T276" s="5"/>
      <c r="U276" s="5"/>
      <c r="V276" s="5"/>
      <c r="W276" s="5"/>
      <c r="X276" s="5"/>
      <c r="Y276" s="6">
        <f t="shared" si="3"/>
        <v>1</v>
      </c>
      <c r="Z276" s="5" t="s">
        <v>2179</v>
      </c>
    </row>
    <row r="277" spans="1:26" x14ac:dyDescent="0.25">
      <c r="A277" s="5">
        <f>2</f>
        <v>2</v>
      </c>
      <c r="B277" s="5"/>
      <c r="C277" s="5"/>
      <c r="D277" s="5"/>
      <c r="E277" s="5"/>
      <c r="F277" s="5"/>
      <c r="G277" s="5"/>
      <c r="H277" s="5"/>
      <c r="I277" s="5"/>
      <c r="J277" s="5"/>
      <c r="K277" s="5"/>
      <c r="L277" s="5"/>
      <c r="M277" s="5"/>
      <c r="N277" s="5"/>
      <c r="O277" s="5"/>
      <c r="P277" s="5"/>
      <c r="Q277" s="5"/>
      <c r="R277" s="5"/>
      <c r="S277" s="5"/>
      <c r="T277" s="5"/>
      <c r="U277" s="5"/>
      <c r="V277" s="5"/>
      <c r="W277" s="5"/>
      <c r="X277" s="5"/>
      <c r="Y277" s="6">
        <f t="shared" si="3"/>
        <v>2</v>
      </c>
      <c r="Z277" s="5" t="s">
        <v>2180</v>
      </c>
    </row>
    <row r="278" spans="1:26" x14ac:dyDescent="0.25">
      <c r="A278" s="5">
        <v>290</v>
      </c>
      <c r="B278" s="5"/>
      <c r="C278" s="5"/>
      <c r="D278" s="5"/>
      <c r="E278" s="5"/>
      <c r="F278" s="5"/>
      <c r="G278" s="5"/>
      <c r="H278" s="5"/>
      <c r="I278" s="5"/>
      <c r="J278" s="5"/>
      <c r="K278" s="5"/>
      <c r="L278" s="5"/>
      <c r="M278" s="5"/>
      <c r="N278" s="5"/>
      <c r="O278" s="5"/>
      <c r="P278" s="5"/>
      <c r="Q278" s="5"/>
      <c r="R278" s="5"/>
      <c r="S278" s="5"/>
      <c r="T278" s="5"/>
      <c r="U278" s="5"/>
      <c r="V278" s="5"/>
      <c r="W278" s="5"/>
      <c r="X278" s="5">
        <v>49</v>
      </c>
      <c r="Y278" s="6">
        <f t="shared" si="3"/>
        <v>339</v>
      </c>
      <c r="Z278" s="5" t="s">
        <v>3507</v>
      </c>
    </row>
    <row r="279" spans="1:26" x14ac:dyDescent="0.25">
      <c r="A279" s="5">
        <f>1</f>
        <v>1</v>
      </c>
      <c r="B279" s="5"/>
      <c r="C279" s="5"/>
      <c r="D279" s="5"/>
      <c r="E279" s="5"/>
      <c r="F279" s="5"/>
      <c r="G279" s="5"/>
      <c r="H279" s="5"/>
      <c r="I279" s="5"/>
      <c r="J279" s="5"/>
      <c r="K279" s="5"/>
      <c r="L279" s="5"/>
      <c r="M279" s="5"/>
      <c r="N279" s="5"/>
      <c r="O279" s="5"/>
      <c r="P279" s="5"/>
      <c r="Q279" s="5"/>
      <c r="R279" s="5"/>
      <c r="S279" s="5"/>
      <c r="T279" s="5"/>
      <c r="U279" s="5"/>
      <c r="V279" s="5"/>
      <c r="W279" s="5"/>
      <c r="X279" s="5"/>
      <c r="Y279" s="6">
        <f t="shared" si="3"/>
        <v>1</v>
      </c>
      <c r="Z279" s="5" t="s">
        <v>2181</v>
      </c>
    </row>
    <row r="280" spans="1:26" x14ac:dyDescent="0.25">
      <c r="A280" s="5">
        <f>1</f>
        <v>1</v>
      </c>
      <c r="B280" s="5"/>
      <c r="C280" s="5"/>
      <c r="D280" s="5"/>
      <c r="E280" s="5"/>
      <c r="F280" s="5"/>
      <c r="G280" s="5"/>
      <c r="H280" s="5"/>
      <c r="I280" s="5"/>
      <c r="J280" s="5"/>
      <c r="K280" s="5"/>
      <c r="L280" s="5"/>
      <c r="M280" s="5"/>
      <c r="N280" s="5"/>
      <c r="O280" s="5"/>
      <c r="P280" s="5"/>
      <c r="Q280" s="5"/>
      <c r="R280" s="5"/>
      <c r="S280" s="5"/>
      <c r="T280" s="5"/>
      <c r="U280" s="5"/>
      <c r="V280" s="5"/>
      <c r="W280" s="5"/>
      <c r="X280" s="5"/>
      <c r="Y280" s="6">
        <f t="shared" si="3"/>
        <v>1</v>
      </c>
      <c r="Z280" s="5" t="s">
        <v>2182</v>
      </c>
    </row>
    <row r="281" spans="1:26" x14ac:dyDescent="0.25">
      <c r="A281" s="5">
        <f>1</f>
        <v>1</v>
      </c>
      <c r="B281" s="5"/>
      <c r="C281" s="5"/>
      <c r="D281" s="5"/>
      <c r="E281" s="5"/>
      <c r="F281" s="5"/>
      <c r="G281" s="5"/>
      <c r="H281" s="5"/>
      <c r="I281" s="5"/>
      <c r="J281" s="5"/>
      <c r="K281" s="5"/>
      <c r="L281" s="5"/>
      <c r="M281" s="5"/>
      <c r="N281" s="5"/>
      <c r="O281" s="5"/>
      <c r="P281" s="5"/>
      <c r="Q281" s="5"/>
      <c r="R281" s="5"/>
      <c r="S281" s="5"/>
      <c r="T281" s="5"/>
      <c r="U281" s="5"/>
      <c r="V281" s="5"/>
      <c r="W281" s="5"/>
      <c r="X281" s="5"/>
      <c r="Y281" s="6">
        <f t="shared" si="3"/>
        <v>1</v>
      </c>
      <c r="Z281" s="5" t="s">
        <v>2183</v>
      </c>
    </row>
    <row r="282" spans="1:26" x14ac:dyDescent="0.25">
      <c r="A282" s="5">
        <f>1</f>
        <v>1</v>
      </c>
      <c r="B282" s="5"/>
      <c r="C282" s="5"/>
      <c r="D282" s="5"/>
      <c r="E282" s="5"/>
      <c r="F282" s="5"/>
      <c r="G282" s="5"/>
      <c r="H282" s="5"/>
      <c r="I282" s="5"/>
      <c r="J282" s="5"/>
      <c r="K282" s="5"/>
      <c r="L282" s="5"/>
      <c r="M282" s="5"/>
      <c r="N282" s="5"/>
      <c r="O282" s="5"/>
      <c r="P282" s="5"/>
      <c r="Q282" s="5"/>
      <c r="R282" s="5"/>
      <c r="S282" s="5"/>
      <c r="T282" s="5"/>
      <c r="U282" s="5"/>
      <c r="V282" s="5"/>
      <c r="W282" s="5"/>
      <c r="X282" s="5"/>
      <c r="Y282" s="6">
        <f t="shared" si="3"/>
        <v>1</v>
      </c>
      <c r="Z282" s="5" t="s">
        <v>2184</v>
      </c>
    </row>
    <row r="283" spans="1:26" x14ac:dyDescent="0.25">
      <c r="A283" s="5"/>
      <c r="B283" s="5">
        <f>6</f>
        <v>6</v>
      </c>
      <c r="C283" s="5"/>
      <c r="D283" s="5"/>
      <c r="E283" s="5"/>
      <c r="F283" s="5"/>
      <c r="G283" s="5"/>
      <c r="H283" s="5"/>
      <c r="I283" s="5"/>
      <c r="J283" s="5"/>
      <c r="K283" s="5"/>
      <c r="L283" s="5"/>
      <c r="M283" s="5"/>
      <c r="N283" s="5"/>
      <c r="O283" s="5"/>
      <c r="P283" s="5"/>
      <c r="Q283" s="5"/>
      <c r="R283" s="5"/>
      <c r="S283" s="5"/>
      <c r="T283" s="5"/>
      <c r="U283" s="5"/>
      <c r="V283" s="5"/>
      <c r="W283" s="5"/>
      <c r="X283" s="5"/>
      <c r="Y283" s="6">
        <f t="shared" si="3"/>
        <v>6</v>
      </c>
      <c r="Z283" s="5" t="s">
        <v>2185</v>
      </c>
    </row>
    <row r="284" spans="1:26" x14ac:dyDescent="0.25">
      <c r="A284" s="5">
        <f>1</f>
        <v>1</v>
      </c>
      <c r="B284" s="5"/>
      <c r="C284" s="5"/>
      <c r="D284" s="5"/>
      <c r="E284" s="5"/>
      <c r="F284" s="5"/>
      <c r="G284" s="5"/>
      <c r="H284" s="5"/>
      <c r="I284" s="5"/>
      <c r="J284" s="5"/>
      <c r="K284" s="5"/>
      <c r="L284" s="5"/>
      <c r="M284" s="5"/>
      <c r="N284" s="5"/>
      <c r="O284" s="5"/>
      <c r="P284" s="5"/>
      <c r="Q284" s="5"/>
      <c r="R284" s="5"/>
      <c r="S284" s="5"/>
      <c r="T284" s="5"/>
      <c r="U284" s="5"/>
      <c r="V284" s="5"/>
      <c r="W284" s="5"/>
      <c r="X284" s="5"/>
      <c r="Y284" s="6">
        <f t="shared" si="3"/>
        <v>1</v>
      </c>
      <c r="Z284" s="5" t="s">
        <v>2186</v>
      </c>
    </row>
    <row r="285" spans="1:26" x14ac:dyDescent="0.25">
      <c r="A285" s="5"/>
      <c r="B285" s="5">
        <f>10</f>
        <v>10</v>
      </c>
      <c r="C285" s="5"/>
      <c r="D285" s="5"/>
      <c r="E285" s="5"/>
      <c r="F285" s="5"/>
      <c r="G285" s="5"/>
      <c r="H285" s="5"/>
      <c r="I285" s="5"/>
      <c r="J285" s="5"/>
      <c r="K285" s="5"/>
      <c r="L285" s="5"/>
      <c r="M285" s="5"/>
      <c r="N285" s="5"/>
      <c r="O285" s="5"/>
      <c r="P285" s="5"/>
      <c r="Q285" s="5"/>
      <c r="R285" s="5"/>
      <c r="S285" s="5"/>
      <c r="T285" s="5"/>
      <c r="U285" s="5"/>
      <c r="V285" s="5"/>
      <c r="W285" s="5"/>
      <c r="X285" s="5"/>
      <c r="Y285" s="6">
        <f t="shared" si="3"/>
        <v>10</v>
      </c>
      <c r="Z285" s="5" t="s">
        <v>2187</v>
      </c>
    </row>
    <row r="286" spans="1:26" x14ac:dyDescent="0.25">
      <c r="A286" s="5">
        <f>133</f>
        <v>133</v>
      </c>
      <c r="B286" s="5"/>
      <c r="C286" s="5"/>
      <c r="D286" s="5"/>
      <c r="E286" s="5"/>
      <c r="F286" s="5"/>
      <c r="G286" s="5"/>
      <c r="H286" s="5"/>
      <c r="I286" s="5"/>
      <c r="J286" s="5"/>
      <c r="K286" s="5"/>
      <c r="L286" s="5"/>
      <c r="M286" s="5"/>
      <c r="N286" s="5"/>
      <c r="O286" s="5"/>
      <c r="P286" s="5"/>
      <c r="Q286" s="5"/>
      <c r="R286" s="5"/>
      <c r="S286" s="5"/>
      <c r="T286" s="5"/>
      <c r="U286" s="5"/>
      <c r="V286" s="5"/>
      <c r="W286" s="5"/>
      <c r="X286" s="5"/>
      <c r="Y286" s="6">
        <f t="shared" si="3"/>
        <v>133</v>
      </c>
      <c r="Z286" s="5" t="s">
        <v>2188</v>
      </c>
    </row>
    <row r="287" spans="1:26" x14ac:dyDescent="0.25">
      <c r="A287" s="5">
        <f>86</f>
        <v>86</v>
      </c>
      <c r="B287" s="5">
        <f>107</f>
        <v>107</v>
      </c>
      <c r="C287" s="5">
        <f>11</f>
        <v>11</v>
      </c>
      <c r="D287" s="5"/>
      <c r="E287" s="5"/>
      <c r="F287" s="5"/>
      <c r="G287" s="5"/>
      <c r="H287" s="5"/>
      <c r="I287" s="5"/>
      <c r="J287" s="5"/>
      <c r="K287" s="5">
        <f>31</f>
        <v>31</v>
      </c>
      <c r="L287" s="5">
        <f>2</f>
        <v>2</v>
      </c>
      <c r="M287" s="5">
        <f>2</f>
        <v>2</v>
      </c>
      <c r="N287" s="5">
        <f>1</f>
        <v>1</v>
      </c>
      <c r="O287" s="5"/>
      <c r="P287" s="5"/>
      <c r="Q287" s="5"/>
      <c r="R287" s="5"/>
      <c r="S287" s="5">
        <f>77</f>
        <v>77</v>
      </c>
      <c r="T287" s="5">
        <f>5</f>
        <v>5</v>
      </c>
      <c r="U287" s="5"/>
      <c r="V287" s="5"/>
      <c r="W287" s="5"/>
      <c r="X287" s="5">
        <f>3</f>
        <v>3</v>
      </c>
      <c r="Y287" s="6">
        <f t="shared" si="3"/>
        <v>325</v>
      </c>
      <c r="Z287" s="5" t="s">
        <v>2189</v>
      </c>
    </row>
    <row r="288" spans="1:26" x14ac:dyDescent="0.25">
      <c r="A288" s="5">
        <f>1</f>
        <v>1</v>
      </c>
      <c r="B288" s="5"/>
      <c r="C288" s="5"/>
      <c r="D288" s="5"/>
      <c r="E288" s="5"/>
      <c r="F288" s="5"/>
      <c r="G288" s="5"/>
      <c r="H288" s="5"/>
      <c r="I288" s="5"/>
      <c r="J288" s="5"/>
      <c r="K288" s="5"/>
      <c r="L288" s="5"/>
      <c r="M288" s="5"/>
      <c r="N288" s="5"/>
      <c r="O288" s="5"/>
      <c r="P288" s="5"/>
      <c r="Q288" s="5"/>
      <c r="R288" s="5"/>
      <c r="S288" s="5"/>
      <c r="T288" s="5"/>
      <c r="U288" s="5"/>
      <c r="V288" s="5"/>
      <c r="W288" s="5"/>
      <c r="X288" s="5"/>
      <c r="Y288" s="6">
        <f t="shared" si="3"/>
        <v>1</v>
      </c>
      <c r="Z288" s="5" t="s">
        <v>2190</v>
      </c>
    </row>
    <row r="289" spans="1:26" x14ac:dyDescent="0.25">
      <c r="A289" s="5">
        <f>1</f>
        <v>1</v>
      </c>
      <c r="B289" s="5"/>
      <c r="C289" s="5"/>
      <c r="D289" s="5"/>
      <c r="E289" s="5"/>
      <c r="F289" s="5"/>
      <c r="G289" s="5"/>
      <c r="H289" s="5"/>
      <c r="I289" s="5"/>
      <c r="J289" s="5"/>
      <c r="K289" s="5"/>
      <c r="L289" s="5"/>
      <c r="M289" s="5"/>
      <c r="N289" s="5"/>
      <c r="O289" s="5"/>
      <c r="P289" s="5"/>
      <c r="Q289" s="5"/>
      <c r="R289" s="5"/>
      <c r="S289" s="5"/>
      <c r="T289" s="5"/>
      <c r="U289" s="5"/>
      <c r="V289" s="5"/>
      <c r="W289" s="5"/>
      <c r="X289" s="5"/>
      <c r="Y289" s="6">
        <f t="shared" si="3"/>
        <v>1</v>
      </c>
      <c r="Z289" s="5" t="s">
        <v>2191</v>
      </c>
    </row>
    <row r="290" spans="1:26" x14ac:dyDescent="0.25">
      <c r="A290" s="5">
        <f>5</f>
        <v>5</v>
      </c>
      <c r="B290" s="5"/>
      <c r="C290" s="5"/>
      <c r="D290" s="5"/>
      <c r="E290" s="5"/>
      <c r="F290" s="5"/>
      <c r="G290" s="5"/>
      <c r="H290" s="5"/>
      <c r="I290" s="5"/>
      <c r="J290" s="5"/>
      <c r="K290" s="5"/>
      <c r="L290" s="5"/>
      <c r="M290" s="5"/>
      <c r="N290" s="5"/>
      <c r="O290" s="5"/>
      <c r="P290" s="5"/>
      <c r="Q290" s="5"/>
      <c r="R290" s="5"/>
      <c r="S290" s="5"/>
      <c r="T290" s="5"/>
      <c r="U290" s="5"/>
      <c r="V290" s="5"/>
      <c r="W290" s="5"/>
      <c r="X290" s="5"/>
      <c r="Y290" s="6">
        <f t="shared" si="3"/>
        <v>5</v>
      </c>
      <c r="Z290" s="5" t="s">
        <v>2192</v>
      </c>
    </row>
    <row r="291" spans="1:26" x14ac:dyDescent="0.25">
      <c r="A291" s="5">
        <f>2</f>
        <v>2</v>
      </c>
      <c r="B291" s="5">
        <f>11</f>
        <v>11</v>
      </c>
      <c r="C291" s="5">
        <f>11</f>
        <v>11</v>
      </c>
      <c r="D291" s="5"/>
      <c r="E291" s="5"/>
      <c r="F291" s="5"/>
      <c r="G291" s="5"/>
      <c r="H291" s="5"/>
      <c r="I291" s="5"/>
      <c r="J291" s="5"/>
      <c r="K291" s="5"/>
      <c r="L291" s="5"/>
      <c r="M291" s="5"/>
      <c r="N291" s="5"/>
      <c r="O291" s="5"/>
      <c r="P291" s="5"/>
      <c r="Q291" s="5"/>
      <c r="R291" s="5"/>
      <c r="S291" s="5"/>
      <c r="T291" s="5"/>
      <c r="U291" s="5"/>
      <c r="V291" s="5"/>
      <c r="W291" s="5"/>
      <c r="X291" s="5"/>
      <c r="Y291" s="6">
        <f t="shared" si="3"/>
        <v>24</v>
      </c>
      <c r="Z291" s="5" t="s">
        <v>2193</v>
      </c>
    </row>
    <row r="292" spans="1:26" x14ac:dyDescent="0.25">
      <c r="A292" s="5">
        <f>1</f>
        <v>1</v>
      </c>
      <c r="B292" s="5"/>
      <c r="C292" s="5"/>
      <c r="D292" s="5"/>
      <c r="E292" s="5"/>
      <c r="F292" s="5"/>
      <c r="G292" s="5"/>
      <c r="H292" s="5"/>
      <c r="I292" s="5"/>
      <c r="J292" s="5"/>
      <c r="K292" s="5"/>
      <c r="L292" s="5"/>
      <c r="M292" s="5"/>
      <c r="N292" s="5"/>
      <c r="O292" s="5"/>
      <c r="P292" s="5"/>
      <c r="Q292" s="5"/>
      <c r="R292" s="5"/>
      <c r="S292" s="5"/>
      <c r="T292" s="5"/>
      <c r="U292" s="5"/>
      <c r="V292" s="5"/>
      <c r="W292" s="5"/>
      <c r="X292" s="5"/>
      <c r="Y292" s="6">
        <f t="shared" si="3"/>
        <v>1</v>
      </c>
      <c r="Z292" s="5" t="s">
        <v>2194</v>
      </c>
    </row>
    <row r="293" spans="1:26" x14ac:dyDescent="0.25">
      <c r="A293" s="5">
        <f>1</f>
        <v>1</v>
      </c>
      <c r="B293" s="5">
        <f>2</f>
        <v>2</v>
      </c>
      <c r="C293" s="5"/>
      <c r="D293" s="5"/>
      <c r="E293" s="5"/>
      <c r="F293" s="5"/>
      <c r="G293" s="5"/>
      <c r="H293" s="5"/>
      <c r="I293" s="5"/>
      <c r="J293" s="5"/>
      <c r="K293" s="5"/>
      <c r="L293" s="5"/>
      <c r="M293" s="5"/>
      <c r="N293" s="5"/>
      <c r="O293" s="5"/>
      <c r="P293" s="5"/>
      <c r="Q293" s="5"/>
      <c r="R293" s="5"/>
      <c r="S293" s="5"/>
      <c r="T293" s="5"/>
      <c r="U293" s="5"/>
      <c r="V293" s="5"/>
      <c r="W293" s="5"/>
      <c r="X293" s="5"/>
      <c r="Y293" s="6">
        <f t="shared" si="3"/>
        <v>3</v>
      </c>
      <c r="Z293" s="5" t="s">
        <v>2195</v>
      </c>
    </row>
    <row r="294" spans="1:26" x14ac:dyDescent="0.25">
      <c r="A294" s="5">
        <f>1+6</f>
        <v>7</v>
      </c>
      <c r="B294" s="5"/>
      <c r="C294" s="5">
        <f>65+66+6</f>
        <v>137</v>
      </c>
      <c r="D294" s="5"/>
      <c r="E294" s="5"/>
      <c r="F294" s="5"/>
      <c r="G294" s="5"/>
      <c r="H294" s="5"/>
      <c r="I294" s="5"/>
      <c r="J294" s="5"/>
      <c r="K294" s="5">
        <f>1</f>
        <v>1</v>
      </c>
      <c r="L294" s="5"/>
      <c r="M294" s="5"/>
      <c r="N294" s="5"/>
      <c r="O294" s="5"/>
      <c r="P294" s="5"/>
      <c r="Q294" s="5"/>
      <c r="R294" s="5"/>
      <c r="S294" s="5"/>
      <c r="T294" s="5"/>
      <c r="U294" s="5"/>
      <c r="V294" s="5"/>
      <c r="W294" s="5"/>
      <c r="X294" s="5">
        <f>1</f>
        <v>1</v>
      </c>
      <c r="Y294" s="6">
        <f t="shared" si="3"/>
        <v>146</v>
      </c>
      <c r="Z294" s="5" t="s">
        <v>2196</v>
      </c>
    </row>
    <row r="295" spans="1:26" x14ac:dyDescent="0.25">
      <c r="A295" s="5">
        <f>6</f>
        <v>6</v>
      </c>
      <c r="B295" s="5"/>
      <c r="C295" s="5">
        <f>101+33+56+34+20+47+80+99+6+52</f>
        <v>528</v>
      </c>
      <c r="D295" s="5"/>
      <c r="E295" s="5"/>
      <c r="F295" s="5"/>
      <c r="G295" s="5"/>
      <c r="H295" s="5"/>
      <c r="I295" s="5"/>
      <c r="J295" s="5"/>
      <c r="K295" s="5"/>
      <c r="L295" s="5"/>
      <c r="M295" s="5"/>
      <c r="N295" s="5"/>
      <c r="O295" s="5"/>
      <c r="P295" s="5"/>
      <c r="Q295" s="5"/>
      <c r="R295" s="5"/>
      <c r="S295" s="5"/>
      <c r="T295" s="5"/>
      <c r="U295" s="5"/>
      <c r="V295" s="5"/>
      <c r="W295" s="5"/>
      <c r="X295" s="5">
        <f>2+1+1+1+5</f>
        <v>10</v>
      </c>
      <c r="Y295" s="6">
        <f t="shared" si="3"/>
        <v>544</v>
      </c>
      <c r="Z295" s="5" t="s">
        <v>2197</v>
      </c>
    </row>
    <row r="296" spans="1:26" x14ac:dyDescent="0.25">
      <c r="A296" s="5">
        <f>1</f>
        <v>1</v>
      </c>
      <c r="B296" s="5"/>
      <c r="C296" s="5"/>
      <c r="D296" s="5"/>
      <c r="E296" s="5"/>
      <c r="F296" s="5"/>
      <c r="G296" s="5"/>
      <c r="H296" s="5"/>
      <c r="I296" s="5"/>
      <c r="J296" s="5"/>
      <c r="K296" s="5"/>
      <c r="L296" s="5"/>
      <c r="M296" s="5"/>
      <c r="N296" s="5"/>
      <c r="O296" s="5"/>
      <c r="P296" s="5"/>
      <c r="Q296" s="5"/>
      <c r="R296" s="5"/>
      <c r="S296" s="5"/>
      <c r="T296" s="5"/>
      <c r="U296" s="5"/>
      <c r="V296" s="5"/>
      <c r="W296" s="5"/>
      <c r="X296" s="5"/>
      <c r="Y296" s="6">
        <f t="shared" ref="Y296:Y304" si="4">SUM(A296:X296)</f>
        <v>1</v>
      </c>
      <c r="Z296" s="5" t="s">
        <v>2198</v>
      </c>
    </row>
    <row r="297" spans="1:26" x14ac:dyDescent="0.25">
      <c r="A297" s="5">
        <f>1</f>
        <v>1</v>
      </c>
      <c r="B297" s="5"/>
      <c r="C297" s="5"/>
      <c r="D297" s="5"/>
      <c r="E297" s="5"/>
      <c r="F297" s="5"/>
      <c r="G297" s="5"/>
      <c r="H297" s="5"/>
      <c r="I297" s="5"/>
      <c r="J297" s="5"/>
      <c r="K297" s="5"/>
      <c r="L297" s="5"/>
      <c r="M297" s="5"/>
      <c r="N297" s="5"/>
      <c r="O297" s="5"/>
      <c r="P297" s="5"/>
      <c r="Q297" s="5"/>
      <c r="R297" s="5"/>
      <c r="S297" s="5"/>
      <c r="T297" s="5"/>
      <c r="U297" s="5"/>
      <c r="V297" s="5"/>
      <c r="W297" s="5"/>
      <c r="X297" s="5"/>
      <c r="Y297" s="6">
        <f t="shared" si="4"/>
        <v>1</v>
      </c>
      <c r="Z297" s="5" t="s">
        <v>2199</v>
      </c>
    </row>
    <row r="298" spans="1:26" x14ac:dyDescent="0.25">
      <c r="A298" s="5">
        <f>1</f>
        <v>1</v>
      </c>
      <c r="B298" s="5"/>
      <c r="C298" s="5">
        <f>22</f>
        <v>22</v>
      </c>
      <c r="D298" s="5"/>
      <c r="E298" s="5"/>
      <c r="F298" s="5"/>
      <c r="G298" s="5"/>
      <c r="H298" s="5"/>
      <c r="I298" s="5"/>
      <c r="J298" s="5"/>
      <c r="K298" s="5"/>
      <c r="L298" s="5"/>
      <c r="M298" s="5"/>
      <c r="N298" s="5"/>
      <c r="O298" s="5"/>
      <c r="P298" s="5"/>
      <c r="Q298" s="5"/>
      <c r="R298" s="5"/>
      <c r="S298" s="5"/>
      <c r="T298" s="5"/>
      <c r="U298" s="5"/>
      <c r="V298" s="5"/>
      <c r="W298" s="5"/>
      <c r="X298" s="5"/>
      <c r="Y298" s="6">
        <f t="shared" si="4"/>
        <v>23</v>
      </c>
      <c r="Z298" s="5" t="s">
        <v>2200</v>
      </c>
    </row>
    <row r="299" spans="1:26" x14ac:dyDescent="0.25">
      <c r="A299" s="5">
        <f>2</f>
        <v>2</v>
      </c>
      <c r="B299" s="5"/>
      <c r="C299" s="5">
        <f>1+36+31+32+27+36+36+50+46+60+39+21</f>
        <v>415</v>
      </c>
      <c r="D299" s="5"/>
      <c r="E299" s="5"/>
      <c r="F299" s="5"/>
      <c r="G299" s="5"/>
      <c r="H299" s="5"/>
      <c r="I299" s="5"/>
      <c r="J299" s="5"/>
      <c r="K299" s="5"/>
      <c r="L299" s="5"/>
      <c r="M299" s="5"/>
      <c r="N299" s="5"/>
      <c r="O299" s="5"/>
      <c r="P299" s="5"/>
      <c r="Q299" s="5"/>
      <c r="R299" s="5"/>
      <c r="S299" s="5"/>
      <c r="T299" s="5"/>
      <c r="U299" s="5"/>
      <c r="V299" s="5"/>
      <c r="W299" s="5"/>
      <c r="X299" s="5">
        <f>11</f>
        <v>11</v>
      </c>
      <c r="Y299" s="6">
        <f t="shared" si="4"/>
        <v>428</v>
      </c>
      <c r="Z299" s="5" t="s">
        <v>2201</v>
      </c>
    </row>
    <row r="300" spans="1:26" x14ac:dyDescent="0.25">
      <c r="A300" s="5"/>
      <c r="B300" s="5">
        <f>2</f>
        <v>2</v>
      </c>
      <c r="C300" s="5">
        <f>1</f>
        <v>1</v>
      </c>
      <c r="D300" s="5"/>
      <c r="E300" s="5"/>
      <c r="F300" s="5"/>
      <c r="G300" s="5"/>
      <c r="H300" s="5"/>
      <c r="I300" s="5"/>
      <c r="J300" s="5"/>
      <c r="K300" s="5"/>
      <c r="L300" s="5"/>
      <c r="M300" s="5"/>
      <c r="N300" s="5"/>
      <c r="O300" s="5"/>
      <c r="P300" s="5"/>
      <c r="Q300" s="5"/>
      <c r="R300" s="5"/>
      <c r="S300" s="5"/>
      <c r="T300" s="5"/>
      <c r="U300" s="5"/>
      <c r="V300" s="5"/>
      <c r="W300" s="5"/>
      <c r="X300" s="5"/>
      <c r="Y300" s="6">
        <f t="shared" si="4"/>
        <v>3</v>
      </c>
      <c r="Z300" s="5" t="s">
        <v>2202</v>
      </c>
    </row>
    <row r="301" spans="1:26" x14ac:dyDescent="0.25">
      <c r="A301" s="5">
        <f>3</f>
        <v>3</v>
      </c>
      <c r="B301" s="5"/>
      <c r="C301" s="5"/>
      <c r="D301" s="5"/>
      <c r="E301" s="5"/>
      <c r="F301" s="5"/>
      <c r="G301" s="5"/>
      <c r="H301" s="5"/>
      <c r="I301" s="5"/>
      <c r="J301" s="5"/>
      <c r="K301" s="5"/>
      <c r="L301" s="5"/>
      <c r="M301" s="5"/>
      <c r="N301" s="5"/>
      <c r="O301" s="5"/>
      <c r="P301" s="5"/>
      <c r="Q301" s="5"/>
      <c r="R301" s="5"/>
      <c r="S301" s="5"/>
      <c r="T301" s="5"/>
      <c r="U301" s="5"/>
      <c r="V301" s="5"/>
      <c r="W301" s="5"/>
      <c r="X301" s="5"/>
      <c r="Y301" s="6">
        <f t="shared" si="4"/>
        <v>3</v>
      </c>
      <c r="Z301" s="5" t="s">
        <v>2203</v>
      </c>
    </row>
    <row r="302" spans="1:26" x14ac:dyDescent="0.25">
      <c r="A302" s="5">
        <f>1</f>
        <v>1</v>
      </c>
      <c r="B302" s="5"/>
      <c r="C302" s="5"/>
      <c r="D302" s="5"/>
      <c r="E302" s="5"/>
      <c r="F302" s="5"/>
      <c r="G302" s="5"/>
      <c r="H302" s="5"/>
      <c r="I302" s="5"/>
      <c r="J302" s="5"/>
      <c r="K302" s="5"/>
      <c r="L302" s="5"/>
      <c r="M302" s="5"/>
      <c r="N302" s="5"/>
      <c r="O302" s="5"/>
      <c r="P302" s="5"/>
      <c r="Q302" s="5"/>
      <c r="R302" s="5"/>
      <c r="S302" s="5"/>
      <c r="T302" s="5"/>
      <c r="U302" s="5"/>
      <c r="V302" s="5"/>
      <c r="W302" s="5"/>
      <c r="X302" s="5"/>
      <c r="Y302" s="6">
        <f t="shared" si="4"/>
        <v>1</v>
      </c>
      <c r="Z302" s="5" t="s">
        <v>2204</v>
      </c>
    </row>
    <row r="303" spans="1:26" x14ac:dyDescent="0.25">
      <c r="A303" s="5">
        <f>9</f>
        <v>9</v>
      </c>
      <c r="B303" s="5">
        <f>7</f>
        <v>7</v>
      </c>
      <c r="C303" s="5">
        <f>4</f>
        <v>4</v>
      </c>
      <c r="D303" s="5"/>
      <c r="E303" s="5"/>
      <c r="F303" s="5"/>
      <c r="G303" s="5"/>
      <c r="H303" s="5"/>
      <c r="I303" s="5"/>
      <c r="J303" s="5"/>
      <c r="K303" s="5"/>
      <c r="L303" s="5"/>
      <c r="M303" s="5"/>
      <c r="N303" s="5"/>
      <c r="O303" s="5"/>
      <c r="P303" s="5"/>
      <c r="Q303" s="5"/>
      <c r="R303" s="5"/>
      <c r="S303" s="5"/>
      <c r="T303" s="5"/>
      <c r="U303" s="5"/>
      <c r="V303" s="5"/>
      <c r="W303" s="5"/>
      <c r="X303" s="5"/>
      <c r="Y303" s="6">
        <f t="shared" si="4"/>
        <v>20</v>
      </c>
      <c r="Z303" s="5" t="s">
        <v>2205</v>
      </c>
    </row>
    <row r="304" spans="1:26" x14ac:dyDescent="0.25">
      <c r="A304" s="5"/>
      <c r="B304" s="5"/>
      <c r="C304" s="5"/>
      <c r="D304" s="5"/>
      <c r="E304" s="5"/>
      <c r="F304" s="5"/>
      <c r="G304" s="5"/>
      <c r="H304" s="5"/>
      <c r="I304" s="5"/>
      <c r="J304" s="5"/>
      <c r="K304" s="5"/>
      <c r="L304" s="5"/>
      <c r="M304" s="5"/>
      <c r="N304" s="5"/>
      <c r="O304" s="5"/>
      <c r="P304" s="5"/>
      <c r="Q304" s="5"/>
      <c r="R304" s="5"/>
      <c r="S304" s="5">
        <f>13</f>
        <v>13</v>
      </c>
      <c r="T304" s="5"/>
      <c r="U304" s="5"/>
      <c r="V304" s="5"/>
      <c r="W304" s="5"/>
      <c r="X304" s="5"/>
      <c r="Y304" s="6">
        <f t="shared" si="4"/>
        <v>13</v>
      </c>
      <c r="Z304" s="5" t="s">
        <v>2206</v>
      </c>
    </row>
    <row r="305" spans="1:26" x14ac:dyDescent="0.25">
      <c r="A305" s="5">
        <f t="shared" ref="A305:X305" si="5">SUM(A2:A304)</f>
        <v>44684</v>
      </c>
      <c r="B305" s="5">
        <f t="shared" si="5"/>
        <v>1362</v>
      </c>
      <c r="C305" s="5">
        <f t="shared" si="5"/>
        <v>2967</v>
      </c>
      <c r="D305" s="5">
        <f t="shared" si="5"/>
        <v>2</v>
      </c>
      <c r="E305" s="5">
        <f t="shared" si="5"/>
        <v>13</v>
      </c>
      <c r="F305" s="5">
        <f t="shared" si="5"/>
        <v>1</v>
      </c>
      <c r="G305" s="5">
        <f t="shared" si="5"/>
        <v>15</v>
      </c>
      <c r="H305" s="5">
        <f t="shared" si="5"/>
        <v>6</v>
      </c>
      <c r="I305" s="5">
        <f t="shared" si="5"/>
        <v>15</v>
      </c>
      <c r="J305" s="5">
        <f t="shared" si="5"/>
        <v>3</v>
      </c>
      <c r="K305" s="5">
        <f t="shared" si="5"/>
        <v>1473</v>
      </c>
      <c r="L305" s="5">
        <f t="shared" si="5"/>
        <v>181</v>
      </c>
      <c r="M305" s="5">
        <f t="shared" si="5"/>
        <v>21</v>
      </c>
      <c r="N305" s="5">
        <f t="shared" si="5"/>
        <v>19</v>
      </c>
      <c r="O305" s="5">
        <f t="shared" si="5"/>
        <v>118</v>
      </c>
      <c r="P305" s="5">
        <f t="shared" si="5"/>
        <v>22</v>
      </c>
      <c r="Q305" s="5">
        <f t="shared" si="5"/>
        <v>3</v>
      </c>
      <c r="R305" s="5">
        <f t="shared" si="5"/>
        <v>1</v>
      </c>
      <c r="S305" s="5">
        <f t="shared" si="5"/>
        <v>1412</v>
      </c>
      <c r="T305" s="5">
        <f t="shared" si="5"/>
        <v>367</v>
      </c>
      <c r="U305" s="5">
        <f t="shared" si="5"/>
        <v>1</v>
      </c>
      <c r="V305" s="5">
        <f t="shared" si="5"/>
        <v>263</v>
      </c>
      <c r="W305" s="5">
        <f t="shared" si="5"/>
        <v>28</v>
      </c>
      <c r="X305" s="5">
        <f t="shared" si="5"/>
        <v>443</v>
      </c>
      <c r="Y305" s="5">
        <f>SUM(A305:X305)-K305</f>
        <v>51947</v>
      </c>
      <c r="Z305" s="5"/>
    </row>
    <row r="306" spans="1:26"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x14ac:dyDescent="0.2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x14ac:dyDescent="0.25">
      <c r="A1005" s="5"/>
      <c r="B1005" s="5"/>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x14ac:dyDescent="0.25">
      <c r="A1006" s="5"/>
      <c r="B1006" s="5"/>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x14ac:dyDescent="0.2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x14ac:dyDescent="0.25">
      <c r="A1008" s="5"/>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x14ac:dyDescent="0.25">
      <c r="A1009" s="5"/>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x14ac:dyDescent="0.25">
      <c r="A1010" s="5"/>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x14ac:dyDescent="0.25">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x14ac:dyDescent="0.25">
      <c r="A1012" s="5"/>
      <c r="B1012" s="5"/>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x14ac:dyDescent="0.25">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x14ac:dyDescent="0.25">
      <c r="A1014" s="5"/>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x14ac:dyDescent="0.25">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x14ac:dyDescent="0.25">
      <c r="A1016" s="5"/>
      <c r="B1016" s="5"/>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x14ac:dyDescent="0.25">
      <c r="A1017" s="5"/>
      <c r="B1017" s="5"/>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x14ac:dyDescent="0.25">
      <c r="A1018" s="5"/>
      <c r="B1018" s="5"/>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x14ac:dyDescent="0.25">
      <c r="A1019" s="5"/>
      <c r="B1019" s="5"/>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x14ac:dyDescent="0.25">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x14ac:dyDescent="0.25">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x14ac:dyDescent="0.25">
      <c r="A1022" s="5"/>
      <c r="B1022" s="5"/>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x14ac:dyDescent="0.25">
      <c r="A1023" s="5"/>
      <c r="B1023" s="5"/>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x14ac:dyDescent="0.25">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x14ac:dyDescent="0.25">
      <c r="A1025" s="5"/>
      <c r="B1025" s="5"/>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x14ac:dyDescent="0.25">
      <c r="A1026" s="5"/>
      <c r="B1026" s="5"/>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1:26" x14ac:dyDescent="0.25">
      <c r="A1027" s="5"/>
      <c r="B1027" s="5"/>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1:26" x14ac:dyDescent="0.25">
      <c r="A1028" s="5"/>
      <c r="B1028" s="5"/>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5"/>
  <sheetViews>
    <sheetView topLeftCell="A4" workbookViewId="0">
      <selection activeCell="D2" sqref="D2"/>
    </sheetView>
  </sheetViews>
  <sheetFormatPr defaultRowHeight="15.75" x14ac:dyDescent="0.25"/>
  <cols>
    <col min="1" max="1" width="22.85546875" style="41" customWidth="1"/>
    <col min="2" max="2" width="38.85546875" style="45" customWidth="1"/>
    <col min="3" max="3" width="9.140625" style="47"/>
    <col min="4" max="4" width="9.140625" style="48"/>
    <col min="5" max="16384" width="9.140625" style="41"/>
  </cols>
  <sheetData>
    <row r="1" spans="1:4" x14ac:dyDescent="0.25">
      <c r="A1" s="41" t="s">
        <v>4465</v>
      </c>
      <c r="B1" s="42" t="s">
        <v>177</v>
      </c>
      <c r="C1" s="46">
        <f>2</f>
        <v>2</v>
      </c>
      <c r="D1" s="48" t="s">
        <v>6019</v>
      </c>
    </row>
    <row r="2" spans="1:4" x14ac:dyDescent="0.25">
      <c r="A2" s="41" t="s">
        <v>4427</v>
      </c>
      <c r="B2" s="42" t="s">
        <v>176</v>
      </c>
      <c r="C2" s="46">
        <v>2</v>
      </c>
    </row>
    <row r="3" spans="1:4" x14ac:dyDescent="0.25">
      <c r="A3" s="41" t="s">
        <v>5723</v>
      </c>
      <c r="B3" s="43" t="s">
        <v>5724</v>
      </c>
      <c r="C3" s="46">
        <v>1</v>
      </c>
    </row>
    <row r="4" spans="1:4" x14ac:dyDescent="0.25">
      <c r="A4" s="41" t="s">
        <v>4945</v>
      </c>
      <c r="B4" s="43" t="s">
        <v>4944</v>
      </c>
      <c r="C4" s="46">
        <v>3</v>
      </c>
    </row>
    <row r="5" spans="1:4" x14ac:dyDescent="0.25">
      <c r="A5" s="41" t="s">
        <v>5636</v>
      </c>
      <c r="B5" s="43" t="s">
        <v>5635</v>
      </c>
      <c r="C5" s="46">
        <v>1</v>
      </c>
    </row>
    <row r="6" spans="1:4" x14ac:dyDescent="0.25">
      <c r="A6" s="41" t="s">
        <v>2537</v>
      </c>
      <c r="B6" s="42" t="s">
        <v>208</v>
      </c>
      <c r="C6" s="46">
        <f>2+2+1+1</f>
        <v>6</v>
      </c>
    </row>
    <row r="7" spans="1:4" x14ac:dyDescent="0.25">
      <c r="A7" s="41" t="s">
        <v>4593</v>
      </c>
      <c r="B7" s="42" t="s">
        <v>352</v>
      </c>
      <c r="C7" s="46">
        <v>1</v>
      </c>
    </row>
    <row r="8" spans="1:4" x14ac:dyDescent="0.25">
      <c r="A8" s="41" t="s">
        <v>5014</v>
      </c>
      <c r="B8" s="42" t="s">
        <v>5013</v>
      </c>
      <c r="C8" s="46">
        <v>1</v>
      </c>
    </row>
    <row r="9" spans="1:4" x14ac:dyDescent="0.25">
      <c r="A9" s="41" t="s">
        <v>2536</v>
      </c>
      <c r="B9" s="42" t="s">
        <v>178</v>
      </c>
      <c r="C9" s="46">
        <v>1</v>
      </c>
    </row>
    <row r="10" spans="1:4" x14ac:dyDescent="0.25">
      <c r="A10" s="41" t="s">
        <v>186</v>
      </c>
      <c r="B10" s="43" t="s">
        <v>184</v>
      </c>
      <c r="C10" s="46">
        <v>4</v>
      </c>
    </row>
    <row r="11" spans="1:4" x14ac:dyDescent="0.25">
      <c r="A11" s="41" t="s">
        <v>4548</v>
      </c>
      <c r="B11" s="42" t="s">
        <v>189</v>
      </c>
      <c r="C11" s="46">
        <v>1</v>
      </c>
    </row>
    <row r="12" spans="1:4" x14ac:dyDescent="0.25">
      <c r="A12" s="41" t="s">
        <v>5799</v>
      </c>
      <c r="B12" s="43" t="s">
        <v>4547</v>
      </c>
      <c r="C12" s="46">
        <v>2</v>
      </c>
    </row>
    <row r="13" spans="1:4" x14ac:dyDescent="0.25">
      <c r="A13" s="41" t="s">
        <v>5433</v>
      </c>
      <c r="B13" s="43" t="s">
        <v>5432</v>
      </c>
      <c r="C13" s="46">
        <f>3+1+1+1</f>
        <v>6</v>
      </c>
    </row>
    <row r="14" spans="1:4" x14ac:dyDescent="0.25">
      <c r="A14" s="41" t="s">
        <v>4913</v>
      </c>
      <c r="B14" s="42" t="s">
        <v>269</v>
      </c>
      <c r="C14" s="46">
        <v>1</v>
      </c>
    </row>
    <row r="15" spans="1:4" x14ac:dyDescent="0.25">
      <c r="A15" s="41" t="s">
        <v>493</v>
      </c>
      <c r="B15" s="42" t="s">
        <v>179</v>
      </c>
      <c r="C15" s="46">
        <v>13</v>
      </c>
    </row>
    <row r="16" spans="1:4" x14ac:dyDescent="0.25">
      <c r="A16" s="41" t="s">
        <v>4641</v>
      </c>
      <c r="B16" s="42" t="s">
        <v>4638</v>
      </c>
      <c r="C16" s="46">
        <v>1</v>
      </c>
    </row>
    <row r="17" spans="1:3" x14ac:dyDescent="0.25">
      <c r="A17" s="41" t="s">
        <v>399</v>
      </c>
      <c r="B17" s="42" t="s">
        <v>4886</v>
      </c>
      <c r="C17" s="46">
        <f>4+2+2+3+4+4+2</f>
        <v>21</v>
      </c>
    </row>
    <row r="18" spans="1:3" x14ac:dyDescent="0.25">
      <c r="A18" s="41" t="s">
        <v>4457</v>
      </c>
      <c r="B18" s="42" t="s">
        <v>182</v>
      </c>
      <c r="C18" s="46">
        <v>8</v>
      </c>
    </row>
    <row r="19" spans="1:3" x14ac:dyDescent="0.25">
      <c r="A19" s="41" t="s">
        <v>488</v>
      </c>
      <c r="B19" s="43" t="s">
        <v>272</v>
      </c>
      <c r="C19" s="46">
        <v>11</v>
      </c>
    </row>
    <row r="20" spans="1:3" x14ac:dyDescent="0.25">
      <c r="A20" s="41" t="s">
        <v>236</v>
      </c>
      <c r="B20" s="42" t="s">
        <v>235</v>
      </c>
      <c r="C20" s="46">
        <f>3+2+1+1</f>
        <v>7</v>
      </c>
    </row>
    <row r="21" spans="1:3" x14ac:dyDescent="0.25">
      <c r="A21" s="41" t="s">
        <v>4923</v>
      </c>
      <c r="B21" s="42" t="s">
        <v>4922</v>
      </c>
      <c r="C21" s="46">
        <v>1</v>
      </c>
    </row>
    <row r="22" spans="1:3" x14ac:dyDescent="0.25">
      <c r="A22" s="41" t="s">
        <v>5615</v>
      </c>
      <c r="B22" s="43" t="s">
        <v>5616</v>
      </c>
      <c r="C22" s="46">
        <v>3</v>
      </c>
    </row>
    <row r="23" spans="1:3" x14ac:dyDescent="0.25">
      <c r="A23" s="41" t="s">
        <v>4968</v>
      </c>
      <c r="B23" s="43" t="s">
        <v>4967</v>
      </c>
      <c r="C23" s="46">
        <v>1</v>
      </c>
    </row>
    <row r="24" spans="1:3" x14ac:dyDescent="0.25">
      <c r="A24" s="41" t="s">
        <v>4430</v>
      </c>
      <c r="B24" s="42" t="s">
        <v>361</v>
      </c>
      <c r="C24" s="46">
        <v>5</v>
      </c>
    </row>
    <row r="25" spans="1:3" x14ac:dyDescent="0.25">
      <c r="A25" s="41" t="s">
        <v>4316</v>
      </c>
      <c r="B25" s="42" t="s">
        <v>4315</v>
      </c>
      <c r="C25" s="46">
        <f>4+2+2</f>
        <v>8</v>
      </c>
    </row>
    <row r="26" spans="1:3" x14ac:dyDescent="0.25">
      <c r="A26" s="41" t="s">
        <v>4449</v>
      </c>
      <c r="B26" s="42" t="s">
        <v>215</v>
      </c>
      <c r="C26" s="46">
        <v>6</v>
      </c>
    </row>
    <row r="27" spans="1:3" x14ac:dyDescent="0.25">
      <c r="A27" s="41" t="s">
        <v>181</v>
      </c>
      <c r="B27" s="43" t="s">
        <v>180</v>
      </c>
      <c r="C27" s="46">
        <v>3</v>
      </c>
    </row>
    <row r="28" spans="1:3" x14ac:dyDescent="0.25">
      <c r="A28" s="41" t="s">
        <v>4361</v>
      </c>
      <c r="B28" s="42" t="s">
        <v>214</v>
      </c>
      <c r="C28" s="46">
        <f>1+1</f>
        <v>2</v>
      </c>
    </row>
    <row r="29" spans="1:3" x14ac:dyDescent="0.25">
      <c r="A29" s="41" t="s">
        <v>4324</v>
      </c>
      <c r="B29" s="43" t="s">
        <v>3174</v>
      </c>
      <c r="C29" s="46">
        <v>1</v>
      </c>
    </row>
    <row r="30" spans="1:3" x14ac:dyDescent="0.25">
      <c r="A30" s="41" t="s">
        <v>4693</v>
      </c>
      <c r="B30" s="42" t="s">
        <v>205</v>
      </c>
      <c r="C30" s="46">
        <v>6</v>
      </c>
    </row>
    <row r="31" spans="1:3" x14ac:dyDescent="0.25">
      <c r="A31" s="41" t="s">
        <v>4640</v>
      </c>
      <c r="B31" s="43" t="s">
        <v>174</v>
      </c>
      <c r="C31" s="46">
        <v>1</v>
      </c>
    </row>
    <row r="32" spans="1:3" x14ac:dyDescent="0.25">
      <c r="A32" s="41" t="s">
        <v>4574</v>
      </c>
      <c r="B32" s="43" t="s">
        <v>4573</v>
      </c>
      <c r="C32" s="46">
        <v>7</v>
      </c>
    </row>
    <row r="33" spans="1:3" x14ac:dyDescent="0.25">
      <c r="A33" s="41" t="s">
        <v>5603</v>
      </c>
      <c r="B33" s="43" t="s">
        <v>218</v>
      </c>
      <c r="C33" s="46">
        <v>2</v>
      </c>
    </row>
    <row r="34" spans="1:3" x14ac:dyDescent="0.25">
      <c r="A34" s="41" t="s">
        <v>4551</v>
      </c>
      <c r="B34" s="42" t="s">
        <v>175</v>
      </c>
      <c r="C34" s="46">
        <v>5</v>
      </c>
    </row>
    <row r="35" spans="1:3" x14ac:dyDescent="0.25">
      <c r="A35" s="41" t="s">
        <v>4317</v>
      </c>
      <c r="B35" s="42" t="s">
        <v>187</v>
      </c>
      <c r="C35" s="46">
        <v>8</v>
      </c>
    </row>
    <row r="36" spans="1:3" x14ac:dyDescent="0.25">
      <c r="A36" s="41" t="s">
        <v>278</v>
      </c>
      <c r="B36" s="43" t="s">
        <v>268</v>
      </c>
      <c r="C36" s="46">
        <v>6</v>
      </c>
    </row>
    <row r="37" spans="1:3" x14ac:dyDescent="0.25">
      <c r="B37" s="44"/>
      <c r="C37" s="46">
        <f>SUM(C1:C36)</f>
        <v>158</v>
      </c>
    </row>
    <row r="38" spans="1:3" x14ac:dyDescent="0.25">
      <c r="B38" s="44" t="s">
        <v>5981</v>
      </c>
      <c r="C38" s="46"/>
    </row>
    <row r="39" spans="1:3" x14ac:dyDescent="0.25">
      <c r="B39" s="44"/>
      <c r="C39" s="46"/>
    </row>
    <row r="40" spans="1:3" x14ac:dyDescent="0.25">
      <c r="B40" s="44"/>
      <c r="C40" s="46"/>
    </row>
    <row r="41" spans="1:3" x14ac:dyDescent="0.25">
      <c r="B41" s="44"/>
      <c r="C41" s="46"/>
    </row>
    <row r="42" spans="1:3" x14ac:dyDescent="0.25">
      <c r="B42" s="44"/>
      <c r="C42" s="46"/>
    </row>
    <row r="43" spans="1:3" x14ac:dyDescent="0.25">
      <c r="B43" s="44"/>
      <c r="C43" s="46"/>
    </row>
    <row r="44" spans="1:3" x14ac:dyDescent="0.25">
      <c r="B44" s="44"/>
      <c r="C44" s="46"/>
    </row>
    <row r="45" spans="1:3" x14ac:dyDescent="0.25">
      <c r="B45" s="44"/>
      <c r="C45" s="46"/>
    </row>
    <row r="46" spans="1:3" x14ac:dyDescent="0.25">
      <c r="B46" s="44"/>
      <c r="C46" s="46"/>
    </row>
    <row r="47" spans="1:3" x14ac:dyDescent="0.25">
      <c r="B47" s="44"/>
      <c r="C47" s="46"/>
    </row>
    <row r="48" spans="1:3" x14ac:dyDescent="0.25">
      <c r="B48" s="44"/>
      <c r="C48" s="46"/>
    </row>
    <row r="49" spans="2:3" x14ac:dyDescent="0.25">
      <c r="B49" s="44"/>
      <c r="C49" s="46"/>
    </row>
    <row r="50" spans="2:3" x14ac:dyDescent="0.25">
      <c r="B50" s="44"/>
      <c r="C50" s="46"/>
    </row>
    <row r="51" spans="2:3" x14ac:dyDescent="0.25">
      <c r="B51" s="44"/>
      <c r="C51" s="46"/>
    </row>
    <row r="52" spans="2:3" x14ac:dyDescent="0.25">
      <c r="B52" s="44"/>
      <c r="C52" s="46"/>
    </row>
    <row r="53" spans="2:3" x14ac:dyDescent="0.25">
      <c r="B53" s="44"/>
      <c r="C53" s="46"/>
    </row>
    <row r="54" spans="2:3" x14ac:dyDescent="0.25">
      <c r="B54" s="44"/>
      <c r="C54" s="46"/>
    </row>
    <row r="55" spans="2:3" x14ac:dyDescent="0.25">
      <c r="B55" s="44"/>
      <c r="C55" s="46"/>
    </row>
    <row r="56" spans="2:3" x14ac:dyDescent="0.25">
      <c r="B56" s="44"/>
      <c r="C56" s="46"/>
    </row>
    <row r="57" spans="2:3" x14ac:dyDescent="0.25">
      <c r="B57" s="44"/>
      <c r="C57" s="46"/>
    </row>
    <row r="58" spans="2:3" x14ac:dyDescent="0.25">
      <c r="B58" s="44"/>
      <c r="C58" s="46"/>
    </row>
    <row r="59" spans="2:3" x14ac:dyDescent="0.25">
      <c r="B59" s="44"/>
      <c r="C59" s="46"/>
    </row>
    <row r="60" spans="2:3" x14ac:dyDescent="0.25">
      <c r="B60" s="44"/>
      <c r="C60" s="46"/>
    </row>
    <row r="61" spans="2:3" x14ac:dyDescent="0.25">
      <c r="B61" s="44"/>
      <c r="C61" s="46"/>
    </row>
    <row r="62" spans="2:3" x14ac:dyDescent="0.25">
      <c r="B62" s="44"/>
      <c r="C62" s="46"/>
    </row>
    <row r="63" spans="2:3" x14ac:dyDescent="0.25">
      <c r="B63" s="44"/>
      <c r="C63" s="46"/>
    </row>
    <row r="64" spans="2:3" x14ac:dyDescent="0.25">
      <c r="B64" s="44"/>
      <c r="C64" s="46"/>
    </row>
    <row r="65" spans="2:3" x14ac:dyDescent="0.25">
      <c r="B65" s="44"/>
      <c r="C65" s="46"/>
    </row>
    <row r="66" spans="2:3" x14ac:dyDescent="0.25">
      <c r="B66" s="44"/>
      <c r="C66" s="46"/>
    </row>
    <row r="67" spans="2:3" x14ac:dyDescent="0.25">
      <c r="B67" s="44"/>
      <c r="C67" s="46"/>
    </row>
    <row r="68" spans="2:3" x14ac:dyDescent="0.25">
      <c r="B68" s="44"/>
      <c r="C68" s="46"/>
    </row>
    <row r="69" spans="2:3" x14ac:dyDescent="0.25">
      <c r="B69" s="44"/>
      <c r="C69" s="46"/>
    </row>
    <row r="70" spans="2:3" x14ac:dyDescent="0.25">
      <c r="B70" s="44"/>
      <c r="C70" s="46"/>
    </row>
    <row r="71" spans="2:3" x14ac:dyDescent="0.25">
      <c r="B71" s="44"/>
      <c r="C71" s="46"/>
    </row>
    <row r="72" spans="2:3" x14ac:dyDescent="0.25">
      <c r="B72" s="44"/>
      <c r="C72" s="46"/>
    </row>
    <row r="73" spans="2:3" x14ac:dyDescent="0.25">
      <c r="B73" s="44"/>
      <c r="C73" s="46"/>
    </row>
    <row r="74" spans="2:3" x14ac:dyDescent="0.25">
      <c r="B74" s="44"/>
      <c r="C74" s="46"/>
    </row>
    <row r="75" spans="2:3" x14ac:dyDescent="0.25">
      <c r="B75" s="44"/>
      <c r="C75" s="46"/>
    </row>
    <row r="76" spans="2:3" x14ac:dyDescent="0.25">
      <c r="B76" s="44"/>
      <c r="C76" s="46"/>
    </row>
    <row r="77" spans="2:3" x14ac:dyDescent="0.25">
      <c r="B77" s="44"/>
      <c r="C77" s="46"/>
    </row>
    <row r="78" spans="2:3" x14ac:dyDescent="0.25">
      <c r="B78" s="44"/>
      <c r="C78" s="46"/>
    </row>
    <row r="79" spans="2:3" x14ac:dyDescent="0.25">
      <c r="B79" s="44"/>
      <c r="C79" s="46"/>
    </row>
    <row r="80" spans="2:3" x14ac:dyDescent="0.25">
      <c r="B80" s="44"/>
      <c r="C80" s="46"/>
    </row>
    <row r="81" spans="2:3" x14ac:dyDescent="0.25">
      <c r="B81" s="44"/>
      <c r="C81" s="46"/>
    </row>
    <row r="82" spans="2:3" x14ac:dyDescent="0.25">
      <c r="B82" s="44"/>
      <c r="C82" s="46"/>
    </row>
    <row r="83" spans="2:3" x14ac:dyDescent="0.25">
      <c r="B83" s="44"/>
      <c r="C83" s="46"/>
    </row>
    <row r="84" spans="2:3" x14ac:dyDescent="0.25">
      <c r="B84" s="44"/>
      <c r="C84" s="46"/>
    </row>
    <row r="85" spans="2:3" x14ac:dyDescent="0.25">
      <c r="B85" s="44"/>
      <c r="C85" s="46"/>
    </row>
    <row r="86" spans="2:3" x14ac:dyDescent="0.25">
      <c r="B86" s="44"/>
      <c r="C86" s="46"/>
    </row>
    <row r="87" spans="2:3" x14ac:dyDescent="0.25">
      <c r="B87" s="44"/>
      <c r="C87" s="46"/>
    </row>
    <row r="88" spans="2:3" x14ac:dyDescent="0.25">
      <c r="B88" s="44"/>
      <c r="C88" s="46"/>
    </row>
    <row r="89" spans="2:3" x14ac:dyDescent="0.25">
      <c r="B89" s="44"/>
      <c r="C89" s="46"/>
    </row>
    <row r="90" spans="2:3" x14ac:dyDescent="0.25">
      <c r="B90" s="44"/>
      <c r="C90" s="46"/>
    </row>
    <row r="91" spans="2:3" x14ac:dyDescent="0.25">
      <c r="B91" s="44"/>
      <c r="C91" s="46"/>
    </row>
    <row r="92" spans="2:3" x14ac:dyDescent="0.25">
      <c r="B92" s="44"/>
      <c r="C92" s="46"/>
    </row>
    <row r="93" spans="2:3" x14ac:dyDescent="0.25">
      <c r="B93" s="44"/>
      <c r="C93" s="46"/>
    </row>
    <row r="94" spans="2:3" x14ac:dyDescent="0.25">
      <c r="B94" s="44"/>
      <c r="C94" s="46"/>
    </row>
    <row r="95" spans="2:3" x14ac:dyDescent="0.25">
      <c r="B95" s="44"/>
      <c r="C95" s="46"/>
    </row>
    <row r="96" spans="2:3" x14ac:dyDescent="0.25">
      <c r="B96" s="44"/>
      <c r="C96" s="46"/>
    </row>
    <row r="97" spans="2:3" x14ac:dyDescent="0.25">
      <c r="B97" s="44"/>
      <c r="C97" s="46"/>
    </row>
    <row r="98" spans="2:3" x14ac:dyDescent="0.25">
      <c r="B98" s="44"/>
      <c r="C98" s="46"/>
    </row>
    <row r="99" spans="2:3" x14ac:dyDescent="0.25">
      <c r="B99" s="44"/>
      <c r="C99" s="46"/>
    </row>
    <row r="100" spans="2:3" x14ac:dyDescent="0.25">
      <c r="B100" s="44"/>
      <c r="C100" s="46"/>
    </row>
    <row r="101" spans="2:3" x14ac:dyDescent="0.25">
      <c r="B101" s="44"/>
      <c r="C101" s="46"/>
    </row>
    <row r="102" spans="2:3" x14ac:dyDescent="0.25">
      <c r="B102" s="44"/>
      <c r="C102" s="46"/>
    </row>
    <row r="103" spans="2:3" x14ac:dyDescent="0.25">
      <c r="B103" s="44"/>
      <c r="C103" s="46"/>
    </row>
    <row r="104" spans="2:3" x14ac:dyDescent="0.25">
      <c r="B104" s="44"/>
      <c r="C104" s="46"/>
    </row>
    <row r="105" spans="2:3" x14ac:dyDescent="0.25">
      <c r="B105" s="44"/>
      <c r="C105" s="46"/>
    </row>
    <row r="106" spans="2:3" x14ac:dyDescent="0.25">
      <c r="B106" s="44"/>
      <c r="C106" s="46"/>
    </row>
    <row r="107" spans="2:3" x14ac:dyDescent="0.25">
      <c r="B107" s="44"/>
      <c r="C107" s="46"/>
    </row>
    <row r="108" spans="2:3" x14ac:dyDescent="0.25">
      <c r="B108" s="44"/>
      <c r="C108" s="46"/>
    </row>
    <row r="109" spans="2:3" x14ac:dyDescent="0.25">
      <c r="B109" s="44"/>
      <c r="C109" s="46"/>
    </row>
    <row r="110" spans="2:3" x14ac:dyDescent="0.25">
      <c r="B110" s="44"/>
      <c r="C110" s="46"/>
    </row>
    <row r="111" spans="2:3" x14ac:dyDescent="0.25">
      <c r="B111" s="44"/>
      <c r="C111" s="46"/>
    </row>
    <row r="112" spans="2:3" x14ac:dyDescent="0.25">
      <c r="B112" s="44"/>
      <c r="C112" s="46"/>
    </row>
    <row r="113" spans="2:3" x14ac:dyDescent="0.25">
      <c r="B113" s="44"/>
      <c r="C113" s="46"/>
    </row>
    <row r="114" spans="2:3" x14ac:dyDescent="0.25">
      <c r="B114" s="44"/>
      <c r="C114" s="46"/>
    </row>
    <row r="115" spans="2:3" x14ac:dyDescent="0.25">
      <c r="B115" s="44"/>
      <c r="C115" s="46"/>
    </row>
    <row r="116" spans="2:3" x14ac:dyDescent="0.25">
      <c r="B116" s="44"/>
      <c r="C116" s="46"/>
    </row>
    <row r="117" spans="2:3" x14ac:dyDescent="0.25">
      <c r="B117" s="44"/>
      <c r="C117" s="46"/>
    </row>
    <row r="118" spans="2:3" x14ac:dyDescent="0.25">
      <c r="B118" s="44"/>
      <c r="C118" s="46"/>
    </row>
    <row r="119" spans="2:3" x14ac:dyDescent="0.25">
      <c r="B119" s="44"/>
      <c r="C119" s="46"/>
    </row>
    <row r="120" spans="2:3" x14ac:dyDescent="0.25">
      <c r="B120" s="44"/>
      <c r="C120" s="46"/>
    </row>
    <row r="121" spans="2:3" x14ac:dyDescent="0.25">
      <c r="B121" s="44"/>
      <c r="C121" s="46"/>
    </row>
    <row r="122" spans="2:3" x14ac:dyDescent="0.25">
      <c r="B122" s="44"/>
      <c r="C122" s="46"/>
    </row>
    <row r="123" spans="2:3" x14ac:dyDescent="0.25">
      <c r="B123" s="44"/>
      <c r="C123" s="46"/>
    </row>
    <row r="124" spans="2:3" x14ac:dyDescent="0.25">
      <c r="B124" s="44"/>
      <c r="C124" s="46"/>
    </row>
    <row r="125" spans="2:3" x14ac:dyDescent="0.25">
      <c r="B125" s="44"/>
      <c r="C125" s="46"/>
    </row>
    <row r="126" spans="2:3" x14ac:dyDescent="0.25">
      <c r="B126" s="44"/>
      <c r="C126" s="46"/>
    </row>
    <row r="127" spans="2:3" x14ac:dyDescent="0.25">
      <c r="B127" s="44"/>
      <c r="C127" s="46"/>
    </row>
    <row r="128" spans="2:3" x14ac:dyDescent="0.25">
      <c r="B128" s="44"/>
      <c r="C128" s="46"/>
    </row>
    <row r="129" spans="2:3" x14ac:dyDescent="0.25">
      <c r="B129" s="44"/>
      <c r="C129" s="46"/>
    </row>
    <row r="130" spans="2:3" x14ac:dyDescent="0.25">
      <c r="B130" s="44"/>
      <c r="C130" s="46"/>
    </row>
    <row r="131" spans="2:3" x14ac:dyDescent="0.25">
      <c r="B131" s="44"/>
      <c r="C131" s="46"/>
    </row>
    <row r="132" spans="2:3" x14ac:dyDescent="0.25">
      <c r="B132" s="44"/>
      <c r="C132" s="46"/>
    </row>
    <row r="133" spans="2:3" x14ac:dyDescent="0.25">
      <c r="B133" s="44"/>
      <c r="C133" s="46"/>
    </row>
    <row r="134" spans="2:3" x14ac:dyDescent="0.25">
      <c r="B134" s="44"/>
      <c r="C134" s="46"/>
    </row>
    <row r="135" spans="2:3" x14ac:dyDescent="0.25">
      <c r="B135" s="44"/>
      <c r="C135" s="46"/>
    </row>
    <row r="136" spans="2:3" x14ac:dyDescent="0.25">
      <c r="B136" s="44"/>
      <c r="C136" s="46"/>
    </row>
    <row r="137" spans="2:3" x14ac:dyDescent="0.25">
      <c r="B137" s="44"/>
      <c r="C137" s="46"/>
    </row>
    <row r="138" spans="2:3" x14ac:dyDescent="0.25">
      <c r="B138" s="44"/>
      <c r="C138" s="46"/>
    </row>
    <row r="139" spans="2:3" x14ac:dyDescent="0.25">
      <c r="B139" s="44"/>
      <c r="C139" s="46"/>
    </row>
    <row r="140" spans="2:3" x14ac:dyDescent="0.25">
      <c r="B140" s="44"/>
      <c r="C140" s="46"/>
    </row>
    <row r="141" spans="2:3" x14ac:dyDescent="0.25">
      <c r="B141" s="44"/>
      <c r="C141" s="46"/>
    </row>
    <row r="142" spans="2:3" x14ac:dyDescent="0.25">
      <c r="B142" s="44"/>
      <c r="C142" s="46"/>
    </row>
    <row r="143" spans="2:3" x14ac:dyDescent="0.25">
      <c r="B143" s="44"/>
      <c r="C143" s="46"/>
    </row>
    <row r="144" spans="2:3" x14ac:dyDescent="0.25">
      <c r="B144" s="44"/>
      <c r="C144" s="46"/>
    </row>
    <row r="145" spans="2:3" x14ac:dyDescent="0.25">
      <c r="B145" s="44"/>
      <c r="C145" s="46"/>
    </row>
    <row r="146" spans="2:3" x14ac:dyDescent="0.25">
      <c r="B146" s="44"/>
      <c r="C146" s="46"/>
    </row>
    <row r="147" spans="2:3" x14ac:dyDescent="0.25">
      <c r="B147" s="44"/>
      <c r="C147" s="46"/>
    </row>
    <row r="148" spans="2:3" x14ac:dyDescent="0.25">
      <c r="B148" s="44"/>
      <c r="C148" s="46"/>
    </row>
    <row r="149" spans="2:3" x14ac:dyDescent="0.25">
      <c r="B149" s="44"/>
      <c r="C149" s="46"/>
    </row>
    <row r="150" spans="2:3" x14ac:dyDescent="0.25">
      <c r="B150" s="44"/>
      <c r="C150" s="46"/>
    </row>
    <row r="151" spans="2:3" x14ac:dyDescent="0.25">
      <c r="B151" s="44"/>
      <c r="C151" s="46"/>
    </row>
    <row r="152" spans="2:3" x14ac:dyDescent="0.25">
      <c r="B152" s="44"/>
      <c r="C152" s="46"/>
    </row>
    <row r="153" spans="2:3" x14ac:dyDescent="0.25">
      <c r="B153" s="44"/>
      <c r="C153" s="46"/>
    </row>
    <row r="154" spans="2:3" x14ac:dyDescent="0.25">
      <c r="B154" s="44"/>
      <c r="C154" s="46"/>
    </row>
    <row r="155" spans="2:3" x14ac:dyDescent="0.25">
      <c r="B155" s="44"/>
      <c r="C155" s="46"/>
    </row>
    <row r="156" spans="2:3" x14ac:dyDescent="0.25">
      <c r="B156" s="44"/>
      <c r="C156" s="46"/>
    </row>
    <row r="157" spans="2:3" x14ac:dyDescent="0.25">
      <c r="B157" s="44"/>
      <c r="C157" s="46"/>
    </row>
    <row r="158" spans="2:3" x14ac:dyDescent="0.25">
      <c r="B158" s="44"/>
      <c r="C158" s="46"/>
    </row>
    <row r="159" spans="2:3" x14ac:dyDescent="0.25">
      <c r="B159" s="44"/>
      <c r="C159" s="46"/>
    </row>
    <row r="160" spans="2:3" x14ac:dyDescent="0.25">
      <c r="B160" s="44"/>
      <c r="C160" s="46"/>
    </row>
    <row r="161" spans="2:3" x14ac:dyDescent="0.25">
      <c r="B161" s="44"/>
      <c r="C161" s="46"/>
    </row>
    <row r="162" spans="2:3" x14ac:dyDescent="0.25">
      <c r="B162" s="44"/>
      <c r="C162" s="46"/>
    </row>
    <row r="163" spans="2:3" x14ac:dyDescent="0.25">
      <c r="B163" s="44"/>
      <c r="C163" s="46"/>
    </row>
    <row r="164" spans="2:3" x14ac:dyDescent="0.25">
      <c r="B164" s="44"/>
      <c r="C164" s="46"/>
    </row>
    <row r="165" spans="2:3" x14ac:dyDescent="0.25">
      <c r="B165" s="44"/>
      <c r="C165" s="46"/>
    </row>
    <row r="166" spans="2:3" x14ac:dyDescent="0.25">
      <c r="B166" s="44"/>
      <c r="C166" s="46"/>
    </row>
    <row r="167" spans="2:3" x14ac:dyDescent="0.25">
      <c r="B167" s="44"/>
      <c r="C167" s="46"/>
    </row>
    <row r="168" spans="2:3" x14ac:dyDescent="0.25">
      <c r="B168" s="44"/>
      <c r="C168" s="46"/>
    </row>
    <row r="169" spans="2:3" x14ac:dyDescent="0.25">
      <c r="B169" s="44"/>
      <c r="C169" s="46"/>
    </row>
    <row r="170" spans="2:3" x14ac:dyDescent="0.25">
      <c r="B170" s="44"/>
      <c r="C170" s="46"/>
    </row>
    <row r="171" spans="2:3" x14ac:dyDescent="0.25">
      <c r="B171" s="44"/>
      <c r="C171" s="46"/>
    </row>
    <row r="172" spans="2:3" x14ac:dyDescent="0.25">
      <c r="B172" s="44"/>
      <c r="C172" s="46"/>
    </row>
    <row r="173" spans="2:3" x14ac:dyDescent="0.25">
      <c r="B173" s="44"/>
      <c r="C173" s="46"/>
    </row>
    <row r="174" spans="2:3" x14ac:dyDescent="0.25">
      <c r="B174" s="44"/>
      <c r="C174" s="46"/>
    </row>
    <row r="175" spans="2:3" x14ac:dyDescent="0.25">
      <c r="B175" s="44"/>
      <c r="C175" s="4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13"/>
  <sheetViews>
    <sheetView workbookViewId="0">
      <pane ySplit="1" topLeftCell="A2" activePane="bottomLeft" state="frozen"/>
      <selection activeCell="K1" sqref="K1"/>
      <selection pane="bottomLeft" activeCell="A2" sqref="A2"/>
    </sheetView>
  </sheetViews>
  <sheetFormatPr defaultRowHeight="15" x14ac:dyDescent="0.25"/>
  <cols>
    <col min="1" max="1" width="73.7109375" style="25" customWidth="1"/>
    <col min="2" max="2" width="18.85546875" style="25" customWidth="1"/>
    <col min="3" max="3" width="38.85546875" style="25" customWidth="1"/>
    <col min="4" max="4" width="14.28515625" style="25" bestFit="1" customWidth="1"/>
    <col min="5" max="5" width="15.5703125" style="25" bestFit="1" customWidth="1"/>
    <col min="6" max="6" width="14.28515625" style="25" bestFit="1" customWidth="1"/>
    <col min="7" max="7" width="24" style="25" customWidth="1"/>
    <col min="8" max="8" width="22.28515625" style="25" bestFit="1" customWidth="1"/>
    <col min="9" max="9" width="73.140625" style="25" customWidth="1"/>
    <col min="10" max="10" width="85.28515625" style="25" customWidth="1"/>
    <col min="11" max="11" width="127.7109375" style="25" customWidth="1"/>
    <col min="12" max="12" width="38.5703125" style="25" customWidth="1"/>
    <col min="13" max="14" width="18.28515625" style="25" bestFit="1" customWidth="1"/>
    <col min="15" max="15" width="97.28515625" style="25" customWidth="1"/>
    <col min="16" max="16" width="20.85546875" style="25" bestFit="1" customWidth="1"/>
    <col min="17" max="17" width="42.140625" style="25" bestFit="1" customWidth="1"/>
    <col min="18" max="16384" width="9.140625" style="25"/>
  </cols>
  <sheetData>
    <row r="1" spans="1:17" s="23" customFormat="1" ht="15.75" x14ac:dyDescent="0.3">
      <c r="A1" s="23" t="s">
        <v>1770</v>
      </c>
      <c r="B1" s="23" t="s">
        <v>8</v>
      </c>
      <c r="C1" s="23" t="s">
        <v>9</v>
      </c>
      <c r="D1" s="23" t="s">
        <v>494</v>
      </c>
      <c r="E1" s="23" t="s">
        <v>2627</v>
      </c>
      <c r="F1" s="23" t="s">
        <v>2628</v>
      </c>
      <c r="G1" s="23" t="s">
        <v>436</v>
      </c>
      <c r="H1" s="23" t="s">
        <v>459</v>
      </c>
      <c r="I1" s="23" t="s">
        <v>0</v>
      </c>
      <c r="J1" s="23" t="s">
        <v>603</v>
      </c>
      <c r="K1" s="23" t="s">
        <v>1</v>
      </c>
      <c r="L1" s="23" t="s">
        <v>11</v>
      </c>
      <c r="M1" s="23" t="s">
        <v>6030</v>
      </c>
      <c r="N1" s="23" t="s">
        <v>4</v>
      </c>
      <c r="O1" s="23" t="s">
        <v>17</v>
      </c>
      <c r="P1" s="23" t="s">
        <v>28</v>
      </c>
      <c r="Q1" s="23" t="s">
        <v>437</v>
      </c>
    </row>
    <row r="2" spans="1:17" s="21" customFormat="1" ht="225" x14ac:dyDescent="0.25">
      <c r="A2" s="21" t="s">
        <v>6025</v>
      </c>
      <c r="B2" s="21" t="s">
        <v>189</v>
      </c>
      <c r="C2" s="21" t="s">
        <v>4549</v>
      </c>
      <c r="D2" s="21" t="s">
        <v>6026</v>
      </c>
      <c r="E2" s="20" t="s">
        <v>37</v>
      </c>
      <c r="F2" s="20" t="s">
        <v>169</v>
      </c>
      <c r="G2" s="21" t="s">
        <v>6027</v>
      </c>
      <c r="H2" s="21">
        <v>1996</v>
      </c>
      <c r="I2" s="21" t="s">
        <v>6028</v>
      </c>
      <c r="J2" s="21" t="s">
        <v>6032</v>
      </c>
      <c r="K2" s="21" t="s">
        <v>6033</v>
      </c>
      <c r="L2" s="21" t="s">
        <v>6029</v>
      </c>
      <c r="M2" s="49">
        <v>43751</v>
      </c>
      <c r="N2" s="49">
        <v>44977</v>
      </c>
      <c r="O2" s="21" t="s">
        <v>6031</v>
      </c>
    </row>
    <row r="3" spans="1:17" s="21" customFormat="1" x14ac:dyDescent="0.25"/>
    <row r="4" spans="1:17" s="21" customFormat="1" x14ac:dyDescent="0.25"/>
    <row r="5" spans="1:17" s="21" customFormat="1" x14ac:dyDescent="0.25"/>
    <row r="6" spans="1:17" s="21" customFormat="1" x14ac:dyDescent="0.25"/>
    <row r="7" spans="1:17" s="21" customFormat="1" x14ac:dyDescent="0.25"/>
    <row r="8" spans="1:17" s="21" customFormat="1" x14ac:dyDescent="0.25"/>
    <row r="9" spans="1:17" s="21" customFormat="1" x14ac:dyDescent="0.25"/>
    <row r="10" spans="1:17" s="21" customFormat="1" x14ac:dyDescent="0.25"/>
    <row r="11" spans="1:17" s="21" customFormat="1" x14ac:dyDescent="0.25"/>
    <row r="12" spans="1:17" s="21" customFormat="1" x14ac:dyDescent="0.25"/>
    <row r="13" spans="1:17" s="21" customFormat="1" x14ac:dyDescent="0.25"/>
    <row r="14" spans="1:17" s="21" customFormat="1" x14ac:dyDescent="0.25"/>
    <row r="15" spans="1:17" s="21" customFormat="1" x14ac:dyDescent="0.25"/>
    <row r="16" spans="1:17" s="21" customFormat="1" x14ac:dyDescent="0.25"/>
    <row r="17" s="21" customFormat="1" x14ac:dyDescent="0.25"/>
    <row r="18" s="21" customFormat="1" x14ac:dyDescent="0.25"/>
    <row r="19" s="21" customFormat="1" x14ac:dyDescent="0.25"/>
    <row r="20" s="21" customFormat="1" x14ac:dyDescent="0.25"/>
    <row r="21" s="21" customFormat="1" x14ac:dyDescent="0.25"/>
    <row r="22" s="21" customFormat="1" x14ac:dyDescent="0.25"/>
    <row r="23" s="21" customFormat="1" x14ac:dyDescent="0.25"/>
    <row r="24" s="21" customFormat="1" x14ac:dyDescent="0.25"/>
    <row r="25" s="21" customFormat="1" x14ac:dyDescent="0.25"/>
    <row r="26" s="21" customFormat="1" x14ac:dyDescent="0.25"/>
    <row r="27" s="21" customFormat="1" x14ac:dyDescent="0.25"/>
    <row r="28" s="21" customFormat="1" x14ac:dyDescent="0.25"/>
    <row r="29" s="21" customFormat="1" x14ac:dyDescent="0.25"/>
    <row r="30" s="21" customFormat="1" x14ac:dyDescent="0.25"/>
    <row r="31" s="21" customFormat="1" x14ac:dyDescent="0.25"/>
    <row r="32" s="21" customFormat="1" x14ac:dyDescent="0.25"/>
    <row r="33" s="21" customFormat="1" x14ac:dyDescent="0.25"/>
    <row r="34" s="21" customFormat="1" x14ac:dyDescent="0.25"/>
    <row r="35" s="21" customFormat="1" x14ac:dyDescent="0.25"/>
    <row r="36" s="21" customFormat="1" x14ac:dyDescent="0.25"/>
    <row r="37" s="21" customFormat="1" x14ac:dyDescent="0.25"/>
    <row r="38" s="21" customFormat="1" x14ac:dyDescent="0.25"/>
    <row r="39" s="21" customFormat="1" x14ac:dyDescent="0.25"/>
    <row r="40" s="21" customFormat="1" x14ac:dyDescent="0.25"/>
    <row r="41" s="21" customFormat="1" x14ac:dyDescent="0.25"/>
    <row r="42" s="21" customFormat="1" x14ac:dyDescent="0.25"/>
    <row r="43" s="21" customFormat="1" x14ac:dyDescent="0.25"/>
    <row r="44" s="21" customFormat="1" x14ac:dyDescent="0.25"/>
    <row r="45" s="21" customFormat="1" x14ac:dyDescent="0.25"/>
    <row r="46" s="21" customFormat="1" x14ac:dyDescent="0.25"/>
    <row r="47" s="21" customFormat="1" x14ac:dyDescent="0.25"/>
    <row r="48" s="21" customFormat="1" x14ac:dyDescent="0.25"/>
    <row r="49" s="21" customFormat="1" x14ac:dyDescent="0.25"/>
    <row r="50" s="21" customFormat="1" x14ac:dyDescent="0.25"/>
    <row r="51" s="21" customFormat="1" x14ac:dyDescent="0.25"/>
    <row r="52" s="21" customFormat="1" x14ac:dyDescent="0.25"/>
    <row r="53" s="21" customFormat="1" x14ac:dyDescent="0.25"/>
    <row r="54" s="21" customFormat="1" x14ac:dyDescent="0.25"/>
    <row r="55" s="21" customFormat="1" x14ac:dyDescent="0.25"/>
    <row r="56" s="21" customFormat="1" x14ac:dyDescent="0.25"/>
    <row r="57" s="21" customFormat="1" x14ac:dyDescent="0.25"/>
    <row r="58" s="21" customFormat="1" x14ac:dyDescent="0.25"/>
    <row r="59" s="21" customFormat="1" x14ac:dyDescent="0.25"/>
    <row r="60" s="21" customFormat="1" x14ac:dyDescent="0.25"/>
    <row r="61" s="21" customFormat="1" x14ac:dyDescent="0.25"/>
    <row r="62" s="21" customFormat="1" x14ac:dyDescent="0.25"/>
    <row r="63" s="21" customFormat="1" x14ac:dyDescent="0.25"/>
    <row r="64" s="21" customFormat="1" x14ac:dyDescent="0.25"/>
    <row r="65" s="21" customFormat="1" x14ac:dyDescent="0.25"/>
    <row r="66" s="21" customFormat="1" x14ac:dyDescent="0.25"/>
    <row r="67" s="21" customFormat="1" x14ac:dyDescent="0.25"/>
    <row r="68" s="21" customFormat="1" x14ac:dyDescent="0.25"/>
    <row r="69" s="21" customFormat="1" x14ac:dyDescent="0.25"/>
    <row r="70" s="21" customFormat="1" x14ac:dyDescent="0.25"/>
    <row r="71" s="21" customFormat="1" x14ac:dyDescent="0.25"/>
    <row r="72" s="21" customFormat="1" x14ac:dyDescent="0.25"/>
    <row r="73" s="21" customFormat="1" x14ac:dyDescent="0.25"/>
    <row r="74" s="21" customFormat="1" x14ac:dyDescent="0.25"/>
    <row r="75" s="21" customFormat="1" x14ac:dyDescent="0.25"/>
    <row r="76" s="21" customFormat="1" x14ac:dyDescent="0.25"/>
    <row r="77" s="21" customFormat="1" x14ac:dyDescent="0.25"/>
    <row r="78" s="21" customFormat="1" x14ac:dyDescent="0.25"/>
    <row r="79" s="21" customFormat="1" x14ac:dyDescent="0.25"/>
    <row r="80" s="21" customFormat="1" x14ac:dyDescent="0.25"/>
    <row r="81" s="21" customFormat="1" x14ac:dyDescent="0.25"/>
    <row r="82" s="21" customFormat="1" x14ac:dyDescent="0.25"/>
    <row r="83" s="21" customFormat="1" x14ac:dyDescent="0.25"/>
    <row r="84" s="21" customFormat="1" x14ac:dyDescent="0.25"/>
    <row r="85" s="21" customFormat="1" x14ac:dyDescent="0.25"/>
    <row r="86" s="21" customFormat="1" x14ac:dyDescent="0.25"/>
    <row r="87" s="21" customFormat="1" x14ac:dyDescent="0.25"/>
    <row r="88" s="21" customFormat="1" x14ac:dyDescent="0.25"/>
    <row r="89" s="21" customFormat="1" x14ac:dyDescent="0.25"/>
    <row r="90" s="21" customFormat="1" x14ac:dyDescent="0.25"/>
    <row r="91" s="21" customFormat="1" x14ac:dyDescent="0.25"/>
    <row r="92" s="21" customFormat="1" x14ac:dyDescent="0.25"/>
    <row r="93" s="21" customFormat="1" x14ac:dyDescent="0.25"/>
    <row r="94" s="21" customFormat="1" x14ac:dyDescent="0.25"/>
    <row r="95" s="21" customFormat="1" x14ac:dyDescent="0.25"/>
    <row r="96" s="21" customFormat="1" x14ac:dyDescent="0.25"/>
    <row r="97" s="21" customFormat="1" x14ac:dyDescent="0.25"/>
    <row r="98" s="21" customFormat="1" x14ac:dyDescent="0.25"/>
    <row r="99" s="21" customFormat="1" x14ac:dyDescent="0.25"/>
    <row r="100" s="21" customFormat="1" x14ac:dyDescent="0.25"/>
    <row r="101" s="21" customFormat="1" x14ac:dyDescent="0.25"/>
    <row r="102" s="21" customFormat="1" x14ac:dyDescent="0.25"/>
    <row r="103" s="21" customFormat="1" x14ac:dyDescent="0.25"/>
    <row r="104" s="21" customFormat="1" x14ac:dyDescent="0.25"/>
    <row r="105" s="21" customFormat="1" x14ac:dyDescent="0.25"/>
    <row r="106" s="21" customFormat="1" x14ac:dyDescent="0.25"/>
    <row r="107" s="21" customFormat="1" x14ac:dyDescent="0.25"/>
    <row r="108" s="21" customFormat="1" x14ac:dyDescent="0.25"/>
    <row r="109" s="21" customFormat="1" x14ac:dyDescent="0.25"/>
    <row r="110" s="21" customFormat="1" x14ac:dyDescent="0.25"/>
    <row r="111" s="21" customFormat="1" x14ac:dyDescent="0.25"/>
    <row r="112" s="21" customFormat="1" x14ac:dyDescent="0.25"/>
    <row r="113" s="21" customFormat="1" x14ac:dyDescent="0.25"/>
    <row r="114" s="21" customFormat="1" x14ac:dyDescent="0.25"/>
    <row r="115" s="21" customFormat="1" x14ac:dyDescent="0.25"/>
    <row r="116" s="21" customFormat="1" x14ac:dyDescent="0.25"/>
    <row r="117" s="21" customFormat="1" x14ac:dyDescent="0.25"/>
    <row r="118" s="21" customFormat="1" x14ac:dyDescent="0.25"/>
    <row r="119" s="21" customFormat="1" x14ac:dyDescent="0.25"/>
    <row r="120" s="21" customFormat="1" x14ac:dyDescent="0.25"/>
    <row r="121" s="21" customFormat="1" x14ac:dyDescent="0.25"/>
    <row r="122" s="21" customFormat="1" x14ac:dyDescent="0.25"/>
    <row r="123" s="21" customFormat="1" x14ac:dyDescent="0.25"/>
    <row r="124" s="21" customFormat="1" x14ac:dyDescent="0.25"/>
    <row r="125" s="21" customFormat="1" x14ac:dyDescent="0.25"/>
    <row r="126" s="21" customFormat="1" x14ac:dyDescent="0.25"/>
    <row r="127" s="21" customFormat="1" x14ac:dyDescent="0.25"/>
    <row r="128" s="21" customFormat="1" x14ac:dyDescent="0.25"/>
    <row r="129" s="21" customFormat="1" x14ac:dyDescent="0.25"/>
    <row r="130" s="21" customFormat="1" x14ac:dyDescent="0.25"/>
    <row r="131" s="21" customFormat="1" x14ac:dyDescent="0.25"/>
    <row r="132" s="21" customFormat="1" x14ac:dyDescent="0.25"/>
    <row r="133" s="21" customFormat="1" x14ac:dyDescent="0.25"/>
    <row r="134" s="21" customFormat="1" x14ac:dyDescent="0.25"/>
    <row r="135" s="21" customFormat="1" x14ac:dyDescent="0.25"/>
    <row r="136" s="21" customFormat="1" x14ac:dyDescent="0.25"/>
    <row r="137" s="21" customFormat="1" x14ac:dyDescent="0.25"/>
    <row r="138" s="21" customFormat="1" x14ac:dyDescent="0.25"/>
    <row r="139" s="21" customFormat="1" x14ac:dyDescent="0.25"/>
    <row r="140" s="21" customFormat="1" x14ac:dyDescent="0.25"/>
    <row r="141" s="21" customFormat="1" x14ac:dyDescent="0.25"/>
    <row r="142" s="21" customFormat="1" x14ac:dyDescent="0.25"/>
    <row r="143" s="21" customFormat="1" x14ac:dyDescent="0.25"/>
    <row r="144" s="21" customFormat="1" x14ac:dyDescent="0.25"/>
    <row r="145" s="21" customFormat="1" x14ac:dyDescent="0.25"/>
    <row r="146" s="21" customFormat="1" x14ac:dyDescent="0.25"/>
    <row r="147" s="21" customFormat="1" x14ac:dyDescent="0.25"/>
    <row r="148" s="21" customFormat="1" x14ac:dyDescent="0.25"/>
    <row r="149" s="21" customFormat="1" x14ac:dyDescent="0.25"/>
    <row r="150" s="21" customFormat="1" x14ac:dyDescent="0.25"/>
    <row r="151" s="21" customFormat="1" x14ac:dyDescent="0.25"/>
    <row r="152" s="21" customFormat="1" x14ac:dyDescent="0.25"/>
    <row r="153" s="21" customFormat="1" x14ac:dyDescent="0.25"/>
    <row r="154" s="21" customFormat="1" x14ac:dyDescent="0.25"/>
    <row r="155" s="21" customFormat="1" x14ac:dyDescent="0.25"/>
    <row r="156" s="21" customFormat="1" x14ac:dyDescent="0.25"/>
    <row r="157" s="21" customFormat="1" x14ac:dyDescent="0.25"/>
    <row r="158" s="21" customFormat="1" x14ac:dyDescent="0.25"/>
    <row r="159" s="21" customFormat="1" x14ac:dyDescent="0.25"/>
    <row r="160" s="21" customFormat="1" x14ac:dyDescent="0.25"/>
    <row r="161" s="21" customFormat="1" x14ac:dyDescent="0.25"/>
    <row r="162" s="21" customFormat="1" x14ac:dyDescent="0.25"/>
    <row r="163" s="21" customFormat="1" x14ac:dyDescent="0.25"/>
    <row r="164" s="21" customFormat="1" x14ac:dyDescent="0.25"/>
    <row r="165" s="21" customFormat="1" x14ac:dyDescent="0.25"/>
    <row r="166" s="21" customFormat="1" x14ac:dyDescent="0.25"/>
    <row r="167" s="21" customFormat="1" x14ac:dyDescent="0.25"/>
    <row r="168" s="21" customFormat="1" x14ac:dyDescent="0.25"/>
    <row r="169" s="21" customFormat="1" x14ac:dyDescent="0.25"/>
    <row r="170" s="21" customFormat="1" x14ac:dyDescent="0.25"/>
    <row r="171" s="21" customFormat="1" x14ac:dyDescent="0.25"/>
    <row r="172" s="21" customFormat="1" x14ac:dyDescent="0.25"/>
    <row r="173" s="21" customFormat="1" x14ac:dyDescent="0.25"/>
    <row r="174" s="21" customFormat="1" x14ac:dyDescent="0.25"/>
    <row r="175" s="21" customFormat="1" x14ac:dyDescent="0.25"/>
    <row r="176" s="21" customFormat="1" x14ac:dyDescent="0.25"/>
    <row r="177" s="21" customFormat="1" x14ac:dyDescent="0.25"/>
    <row r="178" s="21" customFormat="1" x14ac:dyDescent="0.25"/>
    <row r="179" s="21" customFormat="1" x14ac:dyDescent="0.25"/>
    <row r="180" s="21" customFormat="1" x14ac:dyDescent="0.25"/>
    <row r="181" s="21" customFormat="1" x14ac:dyDescent="0.25"/>
    <row r="182" s="21" customFormat="1" x14ac:dyDescent="0.25"/>
    <row r="183" s="21" customFormat="1" x14ac:dyDescent="0.25"/>
    <row r="184" s="21" customFormat="1" x14ac:dyDescent="0.25"/>
    <row r="185" s="21" customFormat="1" x14ac:dyDescent="0.25"/>
    <row r="186" s="21" customFormat="1" x14ac:dyDescent="0.25"/>
    <row r="187" s="21" customFormat="1" x14ac:dyDescent="0.25"/>
    <row r="188" s="21" customFormat="1" x14ac:dyDescent="0.25"/>
    <row r="189" s="21" customFormat="1" x14ac:dyDescent="0.25"/>
    <row r="190" s="21" customFormat="1" x14ac:dyDescent="0.25"/>
    <row r="191" s="21" customFormat="1" x14ac:dyDescent="0.25"/>
    <row r="192" s="21" customFormat="1" x14ac:dyDescent="0.25"/>
    <row r="193" s="21" customFormat="1" x14ac:dyDescent="0.25"/>
    <row r="194" s="21" customFormat="1" x14ac:dyDescent="0.25"/>
    <row r="195" s="21" customFormat="1" x14ac:dyDescent="0.25"/>
    <row r="196" s="21" customFormat="1" x14ac:dyDescent="0.25"/>
    <row r="197" s="21" customFormat="1" x14ac:dyDescent="0.25"/>
    <row r="198" s="21" customFormat="1" x14ac:dyDescent="0.25"/>
    <row r="199" s="21" customFormat="1" x14ac:dyDescent="0.25"/>
    <row r="200" s="21" customFormat="1" x14ac:dyDescent="0.25"/>
    <row r="201" s="21" customFormat="1" x14ac:dyDescent="0.25"/>
    <row r="202" s="21" customFormat="1" x14ac:dyDescent="0.25"/>
    <row r="203" s="21" customFormat="1" x14ac:dyDescent="0.25"/>
    <row r="204" s="21" customFormat="1" x14ac:dyDescent="0.25"/>
    <row r="205" s="21" customFormat="1" x14ac:dyDescent="0.25"/>
    <row r="206" s="21" customFormat="1" x14ac:dyDescent="0.25"/>
    <row r="207" s="21" customFormat="1" x14ac:dyDescent="0.25"/>
    <row r="208" s="21" customFormat="1" x14ac:dyDescent="0.25"/>
    <row r="209" s="21" customFormat="1" x14ac:dyDescent="0.25"/>
    <row r="210" s="21" customFormat="1" x14ac:dyDescent="0.25"/>
    <row r="211" s="21" customFormat="1" x14ac:dyDescent="0.25"/>
    <row r="212" s="21" customFormat="1" x14ac:dyDescent="0.25"/>
    <row r="213" s="21" customFormat="1" x14ac:dyDescent="0.25"/>
    <row r="214" s="21" customFormat="1" x14ac:dyDescent="0.25"/>
    <row r="215" s="21" customFormat="1" x14ac:dyDescent="0.25"/>
    <row r="216" s="21" customFormat="1" x14ac:dyDescent="0.25"/>
    <row r="217" s="21" customFormat="1" x14ac:dyDescent="0.25"/>
    <row r="218" s="21" customFormat="1" x14ac:dyDescent="0.25"/>
    <row r="219" s="21" customFormat="1" x14ac:dyDescent="0.25"/>
    <row r="220" s="21" customFormat="1" x14ac:dyDescent="0.25"/>
    <row r="221" s="21" customFormat="1" x14ac:dyDescent="0.25"/>
    <row r="222" s="21" customFormat="1" x14ac:dyDescent="0.25"/>
    <row r="223" s="21" customFormat="1" x14ac:dyDescent="0.25"/>
    <row r="224" s="21" customFormat="1" x14ac:dyDescent="0.25"/>
    <row r="225" s="21" customFormat="1" x14ac:dyDescent="0.25"/>
    <row r="226" s="21" customFormat="1" x14ac:dyDescent="0.25"/>
    <row r="227" s="21" customFormat="1" x14ac:dyDescent="0.25"/>
    <row r="228" s="21" customFormat="1" x14ac:dyDescent="0.25"/>
    <row r="229" s="21" customFormat="1" x14ac:dyDescent="0.25"/>
    <row r="230" s="21" customFormat="1" x14ac:dyDescent="0.25"/>
    <row r="231" s="21" customFormat="1" x14ac:dyDescent="0.25"/>
    <row r="232" s="21" customFormat="1" x14ac:dyDescent="0.25"/>
    <row r="233" s="21" customFormat="1" x14ac:dyDescent="0.25"/>
    <row r="234" s="21" customFormat="1" x14ac:dyDescent="0.25"/>
    <row r="235" s="21" customFormat="1" x14ac:dyDescent="0.25"/>
    <row r="236" s="21" customFormat="1" x14ac:dyDescent="0.25"/>
    <row r="237" s="21" customFormat="1" x14ac:dyDescent="0.25"/>
    <row r="238" s="21" customFormat="1" x14ac:dyDescent="0.25"/>
    <row r="239" s="21" customFormat="1" x14ac:dyDescent="0.25"/>
    <row r="240" s="21" customFormat="1" x14ac:dyDescent="0.25"/>
    <row r="241" s="21" customFormat="1" x14ac:dyDescent="0.25"/>
    <row r="242" s="21" customFormat="1" x14ac:dyDescent="0.25"/>
    <row r="243" s="21" customFormat="1" x14ac:dyDescent="0.25"/>
    <row r="244" s="21" customFormat="1" x14ac:dyDescent="0.25"/>
    <row r="245" s="21" customFormat="1" x14ac:dyDescent="0.25"/>
    <row r="246" s="21" customFormat="1" x14ac:dyDescent="0.25"/>
    <row r="247" s="21" customFormat="1" x14ac:dyDescent="0.25"/>
    <row r="248" s="21" customFormat="1" x14ac:dyDescent="0.25"/>
    <row r="249" s="21" customFormat="1" x14ac:dyDescent="0.25"/>
    <row r="250" s="21" customFormat="1" x14ac:dyDescent="0.25"/>
    <row r="251" s="21" customFormat="1" x14ac:dyDescent="0.25"/>
    <row r="252" s="21" customFormat="1" x14ac:dyDescent="0.25"/>
    <row r="253" s="21" customFormat="1" x14ac:dyDescent="0.25"/>
    <row r="254" s="21" customFormat="1" x14ac:dyDescent="0.25"/>
    <row r="255" s="21" customFormat="1" x14ac:dyDescent="0.25"/>
    <row r="256" s="21" customFormat="1" x14ac:dyDescent="0.25"/>
    <row r="257" s="21" customFormat="1" x14ac:dyDescent="0.25"/>
    <row r="258" s="21" customFormat="1" x14ac:dyDescent="0.25"/>
    <row r="259" s="21" customFormat="1" x14ac:dyDescent="0.25"/>
    <row r="260" s="21" customFormat="1" x14ac:dyDescent="0.25"/>
    <row r="261" s="21" customFormat="1" x14ac:dyDescent="0.25"/>
    <row r="262" s="21" customFormat="1" x14ac:dyDescent="0.25"/>
    <row r="263" s="21" customFormat="1" x14ac:dyDescent="0.25"/>
    <row r="264" s="21" customFormat="1" x14ac:dyDescent="0.25"/>
    <row r="265" s="21" customFormat="1" x14ac:dyDescent="0.25"/>
    <row r="266" s="21" customFormat="1" x14ac:dyDescent="0.25"/>
    <row r="267" s="21" customFormat="1" x14ac:dyDescent="0.25"/>
    <row r="268" s="21" customFormat="1" x14ac:dyDescent="0.25"/>
    <row r="269" s="21" customFormat="1" x14ac:dyDescent="0.25"/>
    <row r="270" s="21" customFormat="1" x14ac:dyDescent="0.25"/>
    <row r="271" s="21" customFormat="1" x14ac:dyDescent="0.25"/>
    <row r="272" s="21" customFormat="1" x14ac:dyDescent="0.25"/>
    <row r="273" s="21" customFormat="1" x14ac:dyDescent="0.25"/>
    <row r="274" s="21" customFormat="1" x14ac:dyDescent="0.25"/>
    <row r="275" s="21" customFormat="1" x14ac:dyDescent="0.25"/>
    <row r="276" s="21" customFormat="1" x14ac:dyDescent="0.25"/>
    <row r="277" s="21" customFormat="1" x14ac:dyDescent="0.25"/>
    <row r="278" s="21" customFormat="1" x14ac:dyDescent="0.25"/>
    <row r="279" s="21" customFormat="1" x14ac:dyDescent="0.25"/>
    <row r="280" s="21" customFormat="1" x14ac:dyDescent="0.25"/>
    <row r="281" s="21" customFormat="1" x14ac:dyDescent="0.25"/>
    <row r="282" s="21" customFormat="1" x14ac:dyDescent="0.25"/>
    <row r="283" s="21" customFormat="1" x14ac:dyDescent="0.25"/>
    <row r="284" s="21" customFormat="1" x14ac:dyDescent="0.25"/>
    <row r="285" s="21" customFormat="1" x14ac:dyDescent="0.25"/>
    <row r="286" s="21" customFormat="1" x14ac:dyDescent="0.25"/>
    <row r="287" s="21" customFormat="1" x14ac:dyDescent="0.25"/>
    <row r="288" s="21" customFormat="1" x14ac:dyDescent="0.25"/>
    <row r="289" s="21" customFormat="1" x14ac:dyDescent="0.25"/>
    <row r="290" s="21" customFormat="1" x14ac:dyDescent="0.25"/>
    <row r="291" s="21" customFormat="1" x14ac:dyDescent="0.25"/>
    <row r="292" s="21" customFormat="1" x14ac:dyDescent="0.25"/>
    <row r="293" s="21" customFormat="1" x14ac:dyDescent="0.25"/>
    <row r="294" s="21" customFormat="1" x14ac:dyDescent="0.25"/>
    <row r="295" s="21" customFormat="1" x14ac:dyDescent="0.25"/>
    <row r="296" s="21" customFormat="1" x14ac:dyDescent="0.25"/>
    <row r="297" s="21" customFormat="1" x14ac:dyDescent="0.25"/>
    <row r="298" s="21" customFormat="1" x14ac:dyDescent="0.25"/>
    <row r="299" s="21" customFormat="1" x14ac:dyDescent="0.25"/>
    <row r="300" s="21" customFormat="1" x14ac:dyDescent="0.25"/>
    <row r="301" s="21" customFormat="1" x14ac:dyDescent="0.25"/>
    <row r="302" s="21" customFormat="1" x14ac:dyDescent="0.25"/>
    <row r="303" s="21" customFormat="1" x14ac:dyDescent="0.25"/>
    <row r="304" s="21" customFormat="1" x14ac:dyDescent="0.25"/>
    <row r="305" s="21" customFormat="1" x14ac:dyDescent="0.25"/>
    <row r="306" s="21" customFormat="1" x14ac:dyDescent="0.25"/>
    <row r="307" s="21" customFormat="1" x14ac:dyDescent="0.25"/>
    <row r="308" s="21" customFormat="1" x14ac:dyDescent="0.25"/>
    <row r="309" s="21" customFormat="1" x14ac:dyDescent="0.25"/>
    <row r="310" s="21" customFormat="1" x14ac:dyDescent="0.25"/>
    <row r="311" s="21" customFormat="1" x14ac:dyDescent="0.25"/>
    <row r="312" s="21" customFormat="1" x14ac:dyDescent="0.25"/>
    <row r="313" s="21" customFormat="1" x14ac:dyDescent="0.25"/>
    <row r="314" s="21" customFormat="1" x14ac:dyDescent="0.25"/>
    <row r="315" s="21" customFormat="1" x14ac:dyDescent="0.25"/>
    <row r="316" s="21" customFormat="1" x14ac:dyDescent="0.25"/>
    <row r="317" s="21" customFormat="1" x14ac:dyDescent="0.25"/>
    <row r="318" s="21" customFormat="1" x14ac:dyDescent="0.25"/>
    <row r="319" s="21" customFormat="1" x14ac:dyDescent="0.25"/>
    <row r="320" s="21" customFormat="1" x14ac:dyDescent="0.25"/>
    <row r="321" s="21" customFormat="1" x14ac:dyDescent="0.25"/>
    <row r="322" s="21" customFormat="1" x14ac:dyDescent="0.25"/>
    <row r="323" s="21" customFormat="1" x14ac:dyDescent="0.25"/>
    <row r="324" s="21" customFormat="1" x14ac:dyDescent="0.25"/>
    <row r="325" s="21" customFormat="1" x14ac:dyDescent="0.25"/>
    <row r="326" s="21" customFormat="1" x14ac:dyDescent="0.25"/>
    <row r="327" s="21" customFormat="1" x14ac:dyDescent="0.25"/>
    <row r="328" s="21" customFormat="1" x14ac:dyDescent="0.25"/>
    <row r="329" s="21" customFormat="1" x14ac:dyDescent="0.25"/>
    <row r="330" s="21" customFormat="1" x14ac:dyDescent="0.25"/>
    <row r="331" s="21" customFormat="1" x14ac:dyDescent="0.25"/>
    <row r="332" s="21" customFormat="1" x14ac:dyDescent="0.25"/>
    <row r="333" s="21" customFormat="1" x14ac:dyDescent="0.25"/>
    <row r="334" s="21" customFormat="1" x14ac:dyDescent="0.25"/>
    <row r="335" s="21" customFormat="1" x14ac:dyDescent="0.25"/>
    <row r="336" s="21" customFormat="1" x14ac:dyDescent="0.25"/>
    <row r="337" s="21" customFormat="1" x14ac:dyDescent="0.25"/>
    <row r="338" s="21" customFormat="1" x14ac:dyDescent="0.25"/>
    <row r="339" s="21" customFormat="1" x14ac:dyDescent="0.25"/>
    <row r="340" s="21" customFormat="1" x14ac:dyDescent="0.25"/>
    <row r="341" s="21" customFormat="1" x14ac:dyDescent="0.25"/>
    <row r="342" s="21" customFormat="1" x14ac:dyDescent="0.25"/>
    <row r="343" s="21" customFormat="1" x14ac:dyDescent="0.25"/>
    <row r="344" s="21" customFormat="1" x14ac:dyDescent="0.25"/>
    <row r="345" s="21" customFormat="1" x14ac:dyDescent="0.25"/>
    <row r="346" s="21" customFormat="1" x14ac:dyDescent="0.25"/>
    <row r="347" s="21" customFormat="1" x14ac:dyDescent="0.25"/>
    <row r="348" s="21" customFormat="1" x14ac:dyDescent="0.25"/>
    <row r="349" s="21" customFormat="1" x14ac:dyDescent="0.25"/>
    <row r="350" s="21" customFormat="1" x14ac:dyDescent="0.25"/>
    <row r="351" s="21" customFormat="1" x14ac:dyDescent="0.25"/>
    <row r="352" s="21" customFormat="1" x14ac:dyDescent="0.25"/>
    <row r="353" s="21" customFormat="1" x14ac:dyDescent="0.25"/>
    <row r="354" s="21" customFormat="1" x14ac:dyDescent="0.25"/>
    <row r="355" s="21" customFormat="1" x14ac:dyDescent="0.25"/>
    <row r="356" s="21" customFormat="1" x14ac:dyDescent="0.25"/>
    <row r="357" s="21" customFormat="1" x14ac:dyDescent="0.25"/>
    <row r="358" s="21" customFormat="1" x14ac:dyDescent="0.25"/>
    <row r="359" s="21" customFormat="1" x14ac:dyDescent="0.25"/>
    <row r="360" s="21" customFormat="1" x14ac:dyDescent="0.25"/>
    <row r="361" s="21" customFormat="1" x14ac:dyDescent="0.25"/>
    <row r="362" s="21" customFormat="1" x14ac:dyDescent="0.25"/>
    <row r="363" s="21" customFormat="1" x14ac:dyDescent="0.25"/>
    <row r="364" s="21" customFormat="1" x14ac:dyDescent="0.25"/>
    <row r="365" s="21" customFormat="1" x14ac:dyDescent="0.25"/>
    <row r="366" s="21" customFormat="1" x14ac:dyDescent="0.25"/>
    <row r="367" s="21" customFormat="1" x14ac:dyDescent="0.25"/>
    <row r="368" s="21" customFormat="1" x14ac:dyDescent="0.25"/>
    <row r="369" s="21" customFormat="1" x14ac:dyDescent="0.25"/>
    <row r="370" s="21" customFormat="1" x14ac:dyDescent="0.25"/>
    <row r="371" s="21" customFormat="1" x14ac:dyDescent="0.25"/>
    <row r="372" s="21" customFormat="1" x14ac:dyDescent="0.25"/>
    <row r="373" s="21" customFormat="1" x14ac:dyDescent="0.25"/>
    <row r="374" s="21" customFormat="1" x14ac:dyDescent="0.25"/>
    <row r="375" s="21" customFormat="1" x14ac:dyDescent="0.25"/>
    <row r="376" s="21" customFormat="1" x14ac:dyDescent="0.25"/>
    <row r="377" s="21" customFormat="1" x14ac:dyDescent="0.25"/>
    <row r="378" s="21" customFormat="1" x14ac:dyDescent="0.25"/>
    <row r="379" s="21" customFormat="1" x14ac:dyDescent="0.25"/>
    <row r="380" s="21" customFormat="1" x14ac:dyDescent="0.25"/>
    <row r="381" s="21" customFormat="1" x14ac:dyDescent="0.25"/>
    <row r="382" s="21" customFormat="1" x14ac:dyDescent="0.25"/>
    <row r="383" s="21" customFormat="1" x14ac:dyDescent="0.25"/>
    <row r="384" s="21" customFormat="1" x14ac:dyDescent="0.25"/>
    <row r="385" s="21" customFormat="1" x14ac:dyDescent="0.25"/>
    <row r="386" s="21" customFormat="1" x14ac:dyDescent="0.25"/>
    <row r="387" s="21" customFormat="1" x14ac:dyDescent="0.25"/>
    <row r="388" s="21" customFormat="1" x14ac:dyDescent="0.25"/>
    <row r="389" s="21" customFormat="1" x14ac:dyDescent="0.25"/>
    <row r="390" s="21" customFormat="1" x14ac:dyDescent="0.25"/>
    <row r="391" s="21" customFormat="1" x14ac:dyDescent="0.25"/>
    <row r="392" s="21" customFormat="1" x14ac:dyDescent="0.25"/>
    <row r="393" s="21" customFormat="1" x14ac:dyDescent="0.25"/>
    <row r="394" s="21" customFormat="1" x14ac:dyDescent="0.25"/>
    <row r="395" s="21" customFormat="1" x14ac:dyDescent="0.25"/>
    <row r="396" s="21" customFormat="1" x14ac:dyDescent="0.25"/>
    <row r="397" s="21" customFormat="1" x14ac:dyDescent="0.25"/>
    <row r="398" s="21" customFormat="1" x14ac:dyDescent="0.25"/>
    <row r="399" s="21" customFormat="1" x14ac:dyDescent="0.25"/>
    <row r="400" s="21" customFormat="1" x14ac:dyDescent="0.25"/>
    <row r="401" s="21" customFormat="1" x14ac:dyDescent="0.25"/>
    <row r="402" s="21" customFormat="1" x14ac:dyDescent="0.25"/>
    <row r="403" s="21" customFormat="1" x14ac:dyDescent="0.25"/>
    <row r="404" s="21" customFormat="1" x14ac:dyDescent="0.25"/>
    <row r="405" s="21" customFormat="1" x14ac:dyDescent="0.25"/>
    <row r="406" s="21" customFormat="1" x14ac:dyDescent="0.25"/>
    <row r="407" s="21" customFormat="1" x14ac:dyDescent="0.25"/>
    <row r="408" s="21" customFormat="1" x14ac:dyDescent="0.25"/>
    <row r="409" s="21" customFormat="1" x14ac:dyDescent="0.25"/>
    <row r="410" s="21" customFormat="1" x14ac:dyDescent="0.25"/>
    <row r="411" s="21" customFormat="1" x14ac:dyDescent="0.25"/>
    <row r="412" s="21" customFormat="1" x14ac:dyDescent="0.25"/>
    <row r="413" s="21" customFormat="1" x14ac:dyDescent="0.25"/>
    <row r="414" s="21" customFormat="1" x14ac:dyDescent="0.25"/>
    <row r="415" s="21" customFormat="1" x14ac:dyDescent="0.25"/>
    <row r="416" s="21" customFormat="1" x14ac:dyDescent="0.25"/>
    <row r="417" s="21" customFormat="1" x14ac:dyDescent="0.25"/>
    <row r="418" s="21" customFormat="1" x14ac:dyDescent="0.25"/>
    <row r="419" s="21" customFormat="1" x14ac:dyDescent="0.25"/>
    <row r="420" s="21" customFormat="1" x14ac:dyDescent="0.25"/>
    <row r="421" s="21" customFormat="1" x14ac:dyDescent="0.25"/>
    <row r="422" s="21" customFormat="1" x14ac:dyDescent="0.25"/>
    <row r="423" s="21" customFormat="1" x14ac:dyDescent="0.25"/>
    <row r="424" s="21" customFormat="1" x14ac:dyDescent="0.25"/>
    <row r="425" s="21" customFormat="1" x14ac:dyDescent="0.25"/>
    <row r="426" s="21" customFormat="1" x14ac:dyDescent="0.25"/>
    <row r="427" s="21" customFormat="1" x14ac:dyDescent="0.25"/>
    <row r="428" s="21" customFormat="1" x14ac:dyDescent="0.25"/>
    <row r="429" s="21" customFormat="1" x14ac:dyDescent="0.25"/>
    <row r="430" s="21" customFormat="1" x14ac:dyDescent="0.25"/>
    <row r="431" s="21" customFormat="1" x14ac:dyDescent="0.25"/>
    <row r="432" s="21" customFormat="1" x14ac:dyDescent="0.25"/>
    <row r="433" s="21" customFormat="1" x14ac:dyDescent="0.25"/>
    <row r="434" s="21" customFormat="1" x14ac:dyDescent="0.25"/>
    <row r="435" s="21" customFormat="1" x14ac:dyDescent="0.25"/>
    <row r="436" s="21" customFormat="1" x14ac:dyDescent="0.25"/>
    <row r="437" s="21" customFormat="1" x14ac:dyDescent="0.25"/>
    <row r="438" s="21" customFormat="1" x14ac:dyDescent="0.25"/>
    <row r="439" s="21" customFormat="1" x14ac:dyDescent="0.25"/>
    <row r="440" s="21" customFormat="1" x14ac:dyDescent="0.25"/>
    <row r="441" s="21" customFormat="1" x14ac:dyDescent="0.25"/>
    <row r="442" s="21" customFormat="1" x14ac:dyDescent="0.25"/>
    <row r="443" s="21" customFormat="1" x14ac:dyDescent="0.25"/>
    <row r="444" s="21" customFormat="1" x14ac:dyDescent="0.25"/>
    <row r="445" s="21" customFormat="1" x14ac:dyDescent="0.25"/>
    <row r="446" s="21" customFormat="1" x14ac:dyDescent="0.25"/>
    <row r="447" s="21" customFormat="1" x14ac:dyDescent="0.25"/>
    <row r="448" s="21" customFormat="1" x14ac:dyDescent="0.25"/>
    <row r="449" s="21" customFormat="1" x14ac:dyDescent="0.25"/>
    <row r="450" s="21" customFormat="1" x14ac:dyDescent="0.25"/>
    <row r="451" s="21" customFormat="1" x14ac:dyDescent="0.25"/>
    <row r="452" s="21" customFormat="1" x14ac:dyDescent="0.25"/>
    <row r="453" s="21" customFormat="1" x14ac:dyDescent="0.25"/>
    <row r="454" s="21" customFormat="1" x14ac:dyDescent="0.25"/>
    <row r="455" s="21" customFormat="1" x14ac:dyDescent="0.25"/>
    <row r="456" s="21" customFormat="1" x14ac:dyDescent="0.25"/>
    <row r="457" s="21" customFormat="1" x14ac:dyDescent="0.25"/>
    <row r="458" s="21" customFormat="1" x14ac:dyDescent="0.25"/>
    <row r="459" s="21" customFormat="1" x14ac:dyDescent="0.25"/>
    <row r="460" s="21" customFormat="1" x14ac:dyDescent="0.25"/>
    <row r="461" s="21" customFormat="1" x14ac:dyDescent="0.25"/>
    <row r="462" s="21" customFormat="1" x14ac:dyDescent="0.25"/>
    <row r="463" s="21" customFormat="1" x14ac:dyDescent="0.25"/>
    <row r="464" s="21" customFormat="1" x14ac:dyDescent="0.25"/>
    <row r="465" s="21" customFormat="1" x14ac:dyDescent="0.25"/>
    <row r="466" s="21" customFormat="1" x14ac:dyDescent="0.25"/>
    <row r="467" s="21" customFormat="1" x14ac:dyDescent="0.25"/>
    <row r="468" s="21" customFormat="1" x14ac:dyDescent="0.25"/>
    <row r="469" s="21" customFormat="1" x14ac:dyDescent="0.25"/>
    <row r="470" s="21" customFormat="1" x14ac:dyDescent="0.25"/>
    <row r="471" s="21" customFormat="1" x14ac:dyDescent="0.25"/>
    <row r="472" s="21" customFormat="1" x14ac:dyDescent="0.25"/>
    <row r="473" s="21" customFormat="1" x14ac:dyDescent="0.25"/>
    <row r="474" s="21" customFormat="1" x14ac:dyDescent="0.25"/>
    <row r="475" s="21" customFormat="1" x14ac:dyDescent="0.25"/>
    <row r="476" s="21" customFormat="1" x14ac:dyDescent="0.25"/>
    <row r="477" s="21" customFormat="1" x14ac:dyDescent="0.25"/>
    <row r="478" s="21" customFormat="1" x14ac:dyDescent="0.25"/>
    <row r="479" s="21" customFormat="1" x14ac:dyDescent="0.25"/>
    <row r="480" s="21" customFormat="1" x14ac:dyDescent="0.25"/>
    <row r="481" s="21" customFormat="1" x14ac:dyDescent="0.25"/>
    <row r="482" s="21" customFormat="1" x14ac:dyDescent="0.25"/>
    <row r="483" s="21" customFormat="1" x14ac:dyDescent="0.25"/>
    <row r="484" s="21" customFormat="1" x14ac:dyDescent="0.25"/>
    <row r="485" s="21" customFormat="1" x14ac:dyDescent="0.25"/>
    <row r="486" s="21" customFormat="1" x14ac:dyDescent="0.25"/>
    <row r="487" s="21" customFormat="1" x14ac:dyDescent="0.25"/>
    <row r="488" s="21" customFormat="1" x14ac:dyDescent="0.25"/>
    <row r="489" s="21" customFormat="1" x14ac:dyDescent="0.25"/>
    <row r="490" s="21" customFormat="1" x14ac:dyDescent="0.25"/>
    <row r="491" s="21" customFormat="1" x14ac:dyDescent="0.25"/>
    <row r="492" s="21" customFormat="1" x14ac:dyDescent="0.25"/>
    <row r="493" s="21" customFormat="1" x14ac:dyDescent="0.25"/>
    <row r="494" s="21" customFormat="1" x14ac:dyDescent="0.25"/>
    <row r="495" s="21" customFormat="1" x14ac:dyDescent="0.25"/>
    <row r="496" s="21" customFormat="1" x14ac:dyDescent="0.25"/>
    <row r="497" s="21" customFormat="1" x14ac:dyDescent="0.25"/>
    <row r="498" s="21" customFormat="1" x14ac:dyDescent="0.25"/>
    <row r="499" s="21" customFormat="1" x14ac:dyDescent="0.25"/>
    <row r="500" s="21" customFormat="1" x14ac:dyDescent="0.25"/>
    <row r="501" s="21" customFormat="1" x14ac:dyDescent="0.25"/>
    <row r="502" s="21" customFormat="1" x14ac:dyDescent="0.25"/>
    <row r="503" s="21" customFormat="1" x14ac:dyDescent="0.25"/>
    <row r="504" s="21" customFormat="1" x14ac:dyDescent="0.25"/>
    <row r="505" s="21" customFormat="1" x14ac:dyDescent="0.25"/>
    <row r="506" s="21" customFormat="1" x14ac:dyDescent="0.25"/>
    <row r="507" s="21" customFormat="1" x14ac:dyDescent="0.25"/>
    <row r="508" s="21" customFormat="1" x14ac:dyDescent="0.25"/>
    <row r="509" s="21" customFormat="1" x14ac:dyDescent="0.25"/>
    <row r="510" s="21" customFormat="1" x14ac:dyDescent="0.25"/>
    <row r="511" s="21" customFormat="1" x14ac:dyDescent="0.25"/>
    <row r="512" s="21" customFormat="1" x14ac:dyDescent="0.25"/>
    <row r="513" s="21" customFormat="1" x14ac:dyDescent="0.25"/>
    <row r="514" s="21" customFormat="1" x14ac:dyDescent="0.25"/>
    <row r="515" s="21" customFormat="1" x14ac:dyDescent="0.25"/>
    <row r="516" s="21" customFormat="1" x14ac:dyDescent="0.25"/>
    <row r="517" s="21" customFormat="1" x14ac:dyDescent="0.25"/>
    <row r="518" s="21" customFormat="1" x14ac:dyDescent="0.25"/>
    <row r="519" s="21" customFormat="1" x14ac:dyDescent="0.25"/>
    <row r="520" s="21" customFormat="1" x14ac:dyDescent="0.25"/>
    <row r="521" s="21" customFormat="1" x14ac:dyDescent="0.25"/>
    <row r="522" s="21" customFormat="1" x14ac:dyDescent="0.25"/>
    <row r="523" s="21" customFormat="1" x14ac:dyDescent="0.25"/>
    <row r="524" s="21" customFormat="1" x14ac:dyDescent="0.25"/>
    <row r="525" s="21" customFormat="1" x14ac:dyDescent="0.25"/>
    <row r="526" s="21" customFormat="1" x14ac:dyDescent="0.25"/>
    <row r="527" s="21" customFormat="1" x14ac:dyDescent="0.25"/>
    <row r="528" s="21" customFormat="1" x14ac:dyDescent="0.25"/>
    <row r="529" s="21" customFormat="1" x14ac:dyDescent="0.25"/>
    <row r="530" s="21" customFormat="1" x14ac:dyDescent="0.25"/>
    <row r="531" s="21" customFormat="1" x14ac:dyDescent="0.25"/>
    <row r="532" s="21" customFormat="1" x14ac:dyDescent="0.25"/>
    <row r="533" s="21" customFormat="1" x14ac:dyDescent="0.25"/>
    <row r="534" s="21" customFormat="1" x14ac:dyDescent="0.25"/>
    <row r="535" s="21" customFormat="1" x14ac:dyDescent="0.25"/>
    <row r="536" s="21" customFormat="1" x14ac:dyDescent="0.25"/>
    <row r="537" s="21" customFormat="1" x14ac:dyDescent="0.25"/>
    <row r="538" s="21" customFormat="1" x14ac:dyDescent="0.25"/>
    <row r="539" s="21" customFormat="1" x14ac:dyDescent="0.25"/>
    <row r="540" s="21" customFormat="1" x14ac:dyDescent="0.25"/>
    <row r="541" s="21" customFormat="1" x14ac:dyDescent="0.25"/>
    <row r="542" s="21" customFormat="1" x14ac:dyDescent="0.25"/>
    <row r="543" s="21" customFormat="1" x14ac:dyDescent="0.25"/>
    <row r="544" s="21" customFormat="1" x14ac:dyDescent="0.25"/>
    <row r="545" s="21" customFormat="1" x14ac:dyDescent="0.25"/>
    <row r="546" s="21" customFormat="1" x14ac:dyDescent="0.25"/>
    <row r="547" s="21" customFormat="1" x14ac:dyDescent="0.25"/>
    <row r="548" s="21" customFormat="1" x14ac:dyDescent="0.25"/>
    <row r="549" s="21" customFormat="1" x14ac:dyDescent="0.25"/>
    <row r="550" s="21" customFormat="1" x14ac:dyDescent="0.25"/>
    <row r="551" s="21" customFormat="1" x14ac:dyDescent="0.25"/>
    <row r="552" s="21" customFormat="1" x14ac:dyDescent="0.25"/>
    <row r="553" s="21" customFormat="1" x14ac:dyDescent="0.25"/>
    <row r="554" s="21" customFormat="1" x14ac:dyDescent="0.25"/>
    <row r="555" s="21" customFormat="1" x14ac:dyDescent="0.25"/>
    <row r="556" s="21" customFormat="1" x14ac:dyDescent="0.25"/>
    <row r="557" s="21" customFormat="1" x14ac:dyDescent="0.25"/>
    <row r="558" s="21" customFormat="1" x14ac:dyDescent="0.25"/>
    <row r="559" s="21" customFormat="1" x14ac:dyDescent="0.25"/>
    <row r="560" s="21" customFormat="1" x14ac:dyDescent="0.25"/>
    <row r="561" s="21" customFormat="1" x14ac:dyDescent="0.25"/>
    <row r="562" s="21" customFormat="1" x14ac:dyDescent="0.25"/>
    <row r="563" s="21" customFormat="1" x14ac:dyDescent="0.25"/>
    <row r="564" s="21" customFormat="1" x14ac:dyDescent="0.25"/>
    <row r="565" s="21" customFormat="1" x14ac:dyDescent="0.25"/>
    <row r="566" s="21" customFormat="1" x14ac:dyDescent="0.25"/>
    <row r="567" s="21" customFormat="1" x14ac:dyDescent="0.25"/>
    <row r="568" s="21" customFormat="1" x14ac:dyDescent="0.25"/>
    <row r="569" s="21" customFormat="1" x14ac:dyDescent="0.25"/>
    <row r="570" s="21" customFormat="1" x14ac:dyDescent="0.25"/>
    <row r="571" s="21" customFormat="1" x14ac:dyDescent="0.25"/>
    <row r="572" s="21" customFormat="1" x14ac:dyDescent="0.25"/>
    <row r="573" s="21" customFormat="1" x14ac:dyDescent="0.25"/>
    <row r="574" s="21" customFormat="1" x14ac:dyDescent="0.25"/>
    <row r="575" s="21" customFormat="1" x14ac:dyDescent="0.25"/>
    <row r="576" s="21" customFormat="1" x14ac:dyDescent="0.25"/>
    <row r="577" s="21" customFormat="1" x14ac:dyDescent="0.25"/>
    <row r="578" s="21" customFormat="1" x14ac:dyDescent="0.25"/>
    <row r="579" s="21" customFormat="1" x14ac:dyDescent="0.25"/>
    <row r="580" s="21" customFormat="1" x14ac:dyDescent="0.25"/>
    <row r="581" s="21" customFormat="1" x14ac:dyDescent="0.25"/>
    <row r="582" s="21" customFormat="1" x14ac:dyDescent="0.25"/>
    <row r="583" s="21" customFormat="1" x14ac:dyDescent="0.25"/>
    <row r="584" s="21" customFormat="1" x14ac:dyDescent="0.25"/>
    <row r="585" s="21" customFormat="1" x14ac:dyDescent="0.25"/>
    <row r="586" s="21" customFormat="1" x14ac:dyDescent="0.25"/>
    <row r="587" s="21" customFormat="1" x14ac:dyDescent="0.25"/>
    <row r="588" s="21" customFormat="1" x14ac:dyDescent="0.25"/>
    <row r="589" s="21" customFormat="1" x14ac:dyDescent="0.25"/>
    <row r="590" s="21" customFormat="1" x14ac:dyDescent="0.25"/>
    <row r="591" s="21" customFormat="1" x14ac:dyDescent="0.25"/>
    <row r="592" s="21" customFormat="1" x14ac:dyDescent="0.25"/>
    <row r="593" s="21" customFormat="1" x14ac:dyDescent="0.25"/>
    <row r="594" s="21" customFormat="1" x14ac:dyDescent="0.25"/>
    <row r="595" s="21" customFormat="1" x14ac:dyDescent="0.25"/>
    <row r="596" s="21" customFormat="1" x14ac:dyDescent="0.25"/>
    <row r="597" s="21" customFormat="1" x14ac:dyDescent="0.25"/>
    <row r="598" s="21" customFormat="1" x14ac:dyDescent="0.25"/>
    <row r="599" s="21" customFormat="1" x14ac:dyDescent="0.25"/>
    <row r="600" s="21" customFormat="1" x14ac:dyDescent="0.25"/>
    <row r="601" s="21" customFormat="1" x14ac:dyDescent="0.25"/>
    <row r="602" s="21" customFormat="1" x14ac:dyDescent="0.25"/>
    <row r="603" s="21" customFormat="1" x14ac:dyDescent="0.25"/>
    <row r="604" s="21" customFormat="1" x14ac:dyDescent="0.25"/>
    <row r="605" s="21" customFormat="1" x14ac:dyDescent="0.25"/>
    <row r="606" s="21" customFormat="1" x14ac:dyDescent="0.25"/>
    <row r="607" s="21" customFormat="1" x14ac:dyDescent="0.25"/>
    <row r="608" s="21" customFormat="1" x14ac:dyDescent="0.25"/>
    <row r="609" s="21" customFormat="1" x14ac:dyDescent="0.25"/>
    <row r="610" s="21" customFormat="1" x14ac:dyDescent="0.25"/>
    <row r="611" s="21" customFormat="1" x14ac:dyDescent="0.25"/>
    <row r="612" s="21" customFormat="1" x14ac:dyDescent="0.25"/>
    <row r="613" s="21" customFormat="1" x14ac:dyDescent="0.25"/>
    <row r="614" s="21" customFormat="1" x14ac:dyDescent="0.25"/>
    <row r="615" s="21" customFormat="1" x14ac:dyDescent="0.25"/>
    <row r="616" s="21" customFormat="1" x14ac:dyDescent="0.25"/>
    <row r="617" s="21" customFormat="1" x14ac:dyDescent="0.25"/>
    <row r="618" s="21" customFormat="1" x14ac:dyDescent="0.25"/>
    <row r="619" s="21" customFormat="1" x14ac:dyDescent="0.25"/>
    <row r="620" s="21" customFormat="1" x14ac:dyDescent="0.25"/>
    <row r="621" s="21" customFormat="1" x14ac:dyDescent="0.25"/>
    <row r="622" s="21" customFormat="1" x14ac:dyDescent="0.25"/>
    <row r="623" s="21" customFormat="1" x14ac:dyDescent="0.25"/>
    <row r="624" s="21" customFormat="1" x14ac:dyDescent="0.25"/>
    <row r="625" s="21" customFormat="1" x14ac:dyDescent="0.25"/>
    <row r="626" s="21" customFormat="1" x14ac:dyDescent="0.25"/>
    <row r="627" s="21" customFormat="1" x14ac:dyDescent="0.25"/>
    <row r="628" s="21" customFormat="1" x14ac:dyDescent="0.25"/>
    <row r="629" s="21" customFormat="1" x14ac:dyDescent="0.25"/>
    <row r="630" s="21" customFormat="1" x14ac:dyDescent="0.25"/>
    <row r="631" s="21" customFormat="1" x14ac:dyDescent="0.25"/>
    <row r="632" s="21" customFormat="1" x14ac:dyDescent="0.25"/>
    <row r="633" s="21" customFormat="1" x14ac:dyDescent="0.25"/>
    <row r="634" s="21" customFormat="1" x14ac:dyDescent="0.25"/>
    <row r="635" s="21" customFormat="1" x14ac:dyDescent="0.25"/>
    <row r="636" s="21" customFormat="1" x14ac:dyDescent="0.25"/>
    <row r="637" s="21" customFormat="1" x14ac:dyDescent="0.25"/>
    <row r="638" s="21" customFormat="1" x14ac:dyDescent="0.25"/>
    <row r="639" s="21" customFormat="1" x14ac:dyDescent="0.25"/>
    <row r="640" s="21" customFormat="1" x14ac:dyDescent="0.25"/>
    <row r="641" s="21" customFormat="1" x14ac:dyDescent="0.25"/>
    <row r="642" s="21" customFormat="1" x14ac:dyDescent="0.25"/>
    <row r="643" s="21" customFormat="1" x14ac:dyDescent="0.25"/>
    <row r="644" s="21" customFormat="1" x14ac:dyDescent="0.25"/>
    <row r="645" s="21" customFormat="1" x14ac:dyDescent="0.25"/>
    <row r="646" s="21" customFormat="1" x14ac:dyDescent="0.25"/>
    <row r="647" s="21" customFormat="1" x14ac:dyDescent="0.25"/>
    <row r="648" s="21" customFormat="1" x14ac:dyDescent="0.25"/>
    <row r="649" s="21" customFormat="1" x14ac:dyDescent="0.25"/>
    <row r="650" s="21" customFormat="1" x14ac:dyDescent="0.25"/>
    <row r="651" s="21" customFormat="1" x14ac:dyDescent="0.25"/>
    <row r="652" s="21" customFormat="1" x14ac:dyDescent="0.25"/>
    <row r="653" s="21" customFormat="1" x14ac:dyDescent="0.25"/>
    <row r="654" s="21" customFormat="1" x14ac:dyDescent="0.25"/>
    <row r="655" s="21" customFormat="1" x14ac:dyDescent="0.25"/>
    <row r="656" s="21" customFormat="1" x14ac:dyDescent="0.25"/>
    <row r="657" s="21" customFormat="1" x14ac:dyDescent="0.25"/>
    <row r="658" s="21" customFormat="1" x14ac:dyDescent="0.25"/>
    <row r="659" s="21" customFormat="1" x14ac:dyDescent="0.25"/>
    <row r="660" s="21" customFormat="1" x14ac:dyDescent="0.25"/>
    <row r="661" s="21" customFormat="1" x14ac:dyDescent="0.25"/>
    <row r="662" s="21" customFormat="1" x14ac:dyDescent="0.25"/>
    <row r="663" s="21" customFormat="1" x14ac:dyDescent="0.25"/>
    <row r="664" s="21" customFormat="1" x14ac:dyDescent="0.25"/>
    <row r="665" s="21" customFormat="1" x14ac:dyDescent="0.25"/>
    <row r="666" s="21" customFormat="1" x14ac:dyDescent="0.25"/>
    <row r="667" s="21" customFormat="1" x14ac:dyDescent="0.25"/>
    <row r="668" s="21" customFormat="1" x14ac:dyDescent="0.25"/>
    <row r="669" s="21" customFormat="1" x14ac:dyDescent="0.25"/>
    <row r="670" s="21" customFormat="1" x14ac:dyDescent="0.25"/>
    <row r="671" s="21" customFormat="1" x14ac:dyDescent="0.25"/>
    <row r="672" s="21" customFormat="1" x14ac:dyDescent="0.25"/>
    <row r="673" s="21" customFormat="1" x14ac:dyDescent="0.25"/>
    <row r="674" s="21" customFormat="1" x14ac:dyDescent="0.25"/>
    <row r="675" s="21" customFormat="1" x14ac:dyDescent="0.25"/>
    <row r="676" s="21" customFormat="1" x14ac:dyDescent="0.25"/>
    <row r="677" s="21" customFormat="1" x14ac:dyDescent="0.25"/>
    <row r="678" s="21" customFormat="1" x14ac:dyDescent="0.25"/>
    <row r="679" s="21" customFormat="1" x14ac:dyDescent="0.25"/>
    <row r="680" s="21" customFormat="1" x14ac:dyDescent="0.25"/>
    <row r="681" s="21" customFormat="1" x14ac:dyDescent="0.25"/>
    <row r="682" s="21" customFormat="1" x14ac:dyDescent="0.25"/>
    <row r="683" s="21" customFormat="1" x14ac:dyDescent="0.25"/>
    <row r="684" s="21" customFormat="1" x14ac:dyDescent="0.25"/>
    <row r="685" s="21" customFormat="1" x14ac:dyDescent="0.25"/>
    <row r="686" s="21" customFormat="1" x14ac:dyDescent="0.25"/>
    <row r="687" s="21" customFormat="1" x14ac:dyDescent="0.25"/>
    <row r="688" s="21" customFormat="1" x14ac:dyDescent="0.25"/>
    <row r="689" s="21" customFormat="1" x14ac:dyDescent="0.25"/>
    <row r="690" s="21" customFormat="1" x14ac:dyDescent="0.25"/>
    <row r="691" s="21" customFormat="1" x14ac:dyDescent="0.25"/>
    <row r="692" s="21" customFormat="1" x14ac:dyDescent="0.25"/>
    <row r="693" s="21" customFormat="1" x14ac:dyDescent="0.25"/>
    <row r="694" s="21" customFormat="1" x14ac:dyDescent="0.25"/>
    <row r="695" s="21" customFormat="1" x14ac:dyDescent="0.25"/>
    <row r="696" s="21" customFormat="1" x14ac:dyDescent="0.25"/>
    <row r="697" s="21" customFormat="1" x14ac:dyDescent="0.25"/>
    <row r="698" s="21" customFormat="1" x14ac:dyDescent="0.25"/>
    <row r="699" s="21" customFormat="1" x14ac:dyDescent="0.25"/>
    <row r="700" s="21" customFormat="1" x14ac:dyDescent="0.25"/>
    <row r="701" s="21" customFormat="1" x14ac:dyDescent="0.25"/>
    <row r="702" s="21" customFormat="1" x14ac:dyDescent="0.25"/>
    <row r="703" s="21" customFormat="1" x14ac:dyDescent="0.25"/>
    <row r="704" s="21" customFormat="1" x14ac:dyDescent="0.25"/>
    <row r="705" s="21" customFormat="1" x14ac:dyDescent="0.25"/>
    <row r="706" s="21" customFormat="1" x14ac:dyDescent="0.25"/>
    <row r="707" s="21" customFormat="1" x14ac:dyDescent="0.25"/>
    <row r="708" s="21" customFormat="1" x14ac:dyDescent="0.25"/>
    <row r="709" s="21" customFormat="1" x14ac:dyDescent="0.25"/>
    <row r="710" s="21" customFormat="1" x14ac:dyDescent="0.25"/>
    <row r="711" s="21" customFormat="1" x14ac:dyDescent="0.25"/>
    <row r="712" s="21" customFormat="1" x14ac:dyDescent="0.25"/>
    <row r="713" s="21" customFormat="1" x14ac:dyDescent="0.25"/>
    <row r="714" s="21" customFormat="1" x14ac:dyDescent="0.25"/>
    <row r="715" s="21" customFormat="1" x14ac:dyDescent="0.25"/>
    <row r="716" s="21" customFormat="1" x14ac:dyDescent="0.25"/>
    <row r="717" s="21" customFormat="1" x14ac:dyDescent="0.25"/>
    <row r="718" s="21" customFormat="1" x14ac:dyDescent="0.25"/>
    <row r="719" s="21" customFormat="1" x14ac:dyDescent="0.25"/>
    <row r="720" s="21" customFormat="1" x14ac:dyDescent="0.25"/>
    <row r="721" s="21" customFormat="1" x14ac:dyDescent="0.25"/>
    <row r="722" s="21" customFormat="1" x14ac:dyDescent="0.25"/>
    <row r="723" s="21" customFormat="1" x14ac:dyDescent="0.25"/>
    <row r="724" s="21" customFormat="1" x14ac:dyDescent="0.25"/>
    <row r="725" s="21" customFormat="1" x14ac:dyDescent="0.25"/>
    <row r="726" s="21" customFormat="1" x14ac:dyDescent="0.25"/>
    <row r="727" s="21" customFormat="1" x14ac:dyDescent="0.25"/>
    <row r="728" s="21" customFormat="1" x14ac:dyDescent="0.25"/>
    <row r="729" s="21" customFormat="1" x14ac:dyDescent="0.25"/>
    <row r="730" s="21" customFormat="1" x14ac:dyDescent="0.25"/>
    <row r="731" s="21" customFormat="1" x14ac:dyDescent="0.25"/>
    <row r="732" s="21" customFormat="1" x14ac:dyDescent="0.25"/>
    <row r="733" s="21" customFormat="1" x14ac:dyDescent="0.25"/>
    <row r="734" s="21" customFormat="1" x14ac:dyDescent="0.25"/>
    <row r="735" s="21" customFormat="1" x14ac:dyDescent="0.25"/>
    <row r="736" s="21" customFormat="1" x14ac:dyDescent="0.25"/>
    <row r="737" s="21" customFormat="1" x14ac:dyDescent="0.25"/>
    <row r="738" s="21" customFormat="1" x14ac:dyDescent="0.25"/>
    <row r="739" s="21" customFormat="1" x14ac:dyDescent="0.25"/>
    <row r="740" s="21" customFormat="1" x14ac:dyDescent="0.25"/>
    <row r="741" s="21" customFormat="1" x14ac:dyDescent="0.25"/>
    <row r="742" s="21" customFormat="1" x14ac:dyDescent="0.25"/>
    <row r="743" s="21" customFormat="1" x14ac:dyDescent="0.25"/>
    <row r="744" s="21" customFormat="1" x14ac:dyDescent="0.25"/>
    <row r="745" s="21" customFormat="1" x14ac:dyDescent="0.25"/>
    <row r="746" s="21" customFormat="1" x14ac:dyDescent="0.25"/>
    <row r="747" s="21" customFormat="1" x14ac:dyDescent="0.25"/>
    <row r="748" s="21" customFormat="1" x14ac:dyDescent="0.25"/>
    <row r="749" s="21" customFormat="1" x14ac:dyDescent="0.25"/>
    <row r="750" s="21" customFormat="1" x14ac:dyDescent="0.25"/>
    <row r="751" s="21" customFormat="1" x14ac:dyDescent="0.25"/>
    <row r="752" s="21" customFormat="1" x14ac:dyDescent="0.25"/>
    <row r="753" s="21" customFormat="1" x14ac:dyDescent="0.25"/>
    <row r="754" s="21" customFormat="1" x14ac:dyDescent="0.25"/>
    <row r="755" s="21" customFormat="1" x14ac:dyDescent="0.25"/>
    <row r="756" s="21" customFormat="1" x14ac:dyDescent="0.25"/>
    <row r="757" s="21" customFormat="1" x14ac:dyDescent="0.25"/>
    <row r="758" s="21" customFormat="1" x14ac:dyDescent="0.25"/>
    <row r="759" s="21" customFormat="1" x14ac:dyDescent="0.25"/>
    <row r="760" s="21" customFormat="1" x14ac:dyDescent="0.25"/>
    <row r="761" s="21" customFormat="1" x14ac:dyDescent="0.25"/>
    <row r="762" s="21" customFormat="1" x14ac:dyDescent="0.25"/>
    <row r="763" s="21" customFormat="1" x14ac:dyDescent="0.25"/>
    <row r="764" s="21" customFormat="1" x14ac:dyDescent="0.25"/>
    <row r="765" s="21" customFormat="1" x14ac:dyDescent="0.25"/>
    <row r="766" s="21" customFormat="1" x14ac:dyDescent="0.25"/>
    <row r="767" s="21" customFormat="1" x14ac:dyDescent="0.25"/>
    <row r="768" s="21" customFormat="1" x14ac:dyDescent="0.25"/>
    <row r="769" s="21" customFormat="1" x14ac:dyDescent="0.25"/>
    <row r="770" s="21" customFormat="1" x14ac:dyDescent="0.25"/>
    <row r="771" s="21" customFormat="1" x14ac:dyDescent="0.25"/>
    <row r="772" s="21" customFormat="1" x14ac:dyDescent="0.25"/>
    <row r="773" s="21" customFormat="1" x14ac:dyDescent="0.25"/>
    <row r="774" s="21" customFormat="1" x14ac:dyDescent="0.25"/>
    <row r="775" s="21" customFormat="1" x14ac:dyDescent="0.25"/>
    <row r="776" s="21" customFormat="1" x14ac:dyDescent="0.25"/>
    <row r="777" s="21" customFormat="1" x14ac:dyDescent="0.25"/>
    <row r="778" s="21" customFormat="1" x14ac:dyDescent="0.25"/>
    <row r="779" s="21" customFormat="1" x14ac:dyDescent="0.25"/>
    <row r="780" s="21" customFormat="1" x14ac:dyDescent="0.25"/>
    <row r="781" s="21" customFormat="1" x14ac:dyDescent="0.25"/>
    <row r="782" s="21" customFormat="1" x14ac:dyDescent="0.25"/>
    <row r="783" s="21" customFormat="1" x14ac:dyDescent="0.25"/>
    <row r="784" s="21" customFormat="1" x14ac:dyDescent="0.25"/>
    <row r="785" s="21" customFormat="1" x14ac:dyDescent="0.25"/>
    <row r="786" s="21" customFormat="1" x14ac:dyDescent="0.25"/>
    <row r="787" s="21" customFormat="1" x14ac:dyDescent="0.25"/>
    <row r="788" s="21" customFormat="1" x14ac:dyDescent="0.25"/>
    <row r="789" s="21" customFormat="1" x14ac:dyDescent="0.25"/>
    <row r="790" s="21" customFormat="1" x14ac:dyDescent="0.25"/>
    <row r="791" s="21" customFormat="1" x14ac:dyDescent="0.25"/>
    <row r="792" s="21" customFormat="1" x14ac:dyDescent="0.25"/>
    <row r="793" s="21" customFormat="1" x14ac:dyDescent="0.25"/>
    <row r="794" s="21" customFormat="1" x14ac:dyDescent="0.25"/>
    <row r="795" s="21" customFormat="1" x14ac:dyDescent="0.25"/>
    <row r="796" s="21" customFormat="1" x14ac:dyDescent="0.25"/>
    <row r="797" s="21" customFormat="1" x14ac:dyDescent="0.25"/>
    <row r="798" s="21" customFormat="1" x14ac:dyDescent="0.25"/>
    <row r="799" s="21" customFormat="1" x14ac:dyDescent="0.25"/>
    <row r="800" s="21" customFormat="1" x14ac:dyDescent="0.25"/>
    <row r="801" s="21" customFormat="1" x14ac:dyDescent="0.25"/>
    <row r="802" s="21" customFormat="1" x14ac:dyDescent="0.25"/>
    <row r="803" s="21" customFormat="1" x14ac:dyDescent="0.25"/>
    <row r="804" s="21" customFormat="1" x14ac:dyDescent="0.25"/>
    <row r="805" s="21" customFormat="1" x14ac:dyDescent="0.25"/>
    <row r="806" s="21" customFormat="1" x14ac:dyDescent="0.25"/>
    <row r="807" s="21" customFormat="1" x14ac:dyDescent="0.25"/>
    <row r="808" s="21" customFormat="1" x14ac:dyDescent="0.25"/>
    <row r="809" s="21" customFormat="1" x14ac:dyDescent="0.25"/>
    <row r="810" s="21" customFormat="1" x14ac:dyDescent="0.25"/>
    <row r="811" s="21" customFormat="1" x14ac:dyDescent="0.25"/>
    <row r="812" s="21" customFormat="1" x14ac:dyDescent="0.25"/>
    <row r="813" s="21" customFormat="1" x14ac:dyDescent="0.25"/>
    <row r="814" s="21" customFormat="1" x14ac:dyDescent="0.25"/>
    <row r="815" s="21" customFormat="1" x14ac:dyDescent="0.25"/>
    <row r="816" s="21" customFormat="1" x14ac:dyDescent="0.25"/>
    <row r="817" s="21" customFormat="1" x14ac:dyDescent="0.25"/>
    <row r="818" s="21" customFormat="1" x14ac:dyDescent="0.25"/>
    <row r="819" s="21" customFormat="1" x14ac:dyDescent="0.25"/>
    <row r="820" s="21" customFormat="1" x14ac:dyDescent="0.25"/>
    <row r="821" s="21" customFormat="1" x14ac:dyDescent="0.25"/>
    <row r="822" s="21" customFormat="1" x14ac:dyDescent="0.25"/>
    <row r="823" s="21" customFormat="1" x14ac:dyDescent="0.25"/>
    <row r="824" s="21" customFormat="1" x14ac:dyDescent="0.25"/>
    <row r="825" s="21" customFormat="1" x14ac:dyDescent="0.25"/>
    <row r="826" s="21" customFormat="1" x14ac:dyDescent="0.25"/>
    <row r="827" s="21" customFormat="1" x14ac:dyDescent="0.25"/>
    <row r="828" s="21" customFormat="1" x14ac:dyDescent="0.25"/>
    <row r="829" s="21" customFormat="1" x14ac:dyDescent="0.25"/>
    <row r="830" s="21" customFormat="1" x14ac:dyDescent="0.25"/>
    <row r="831" s="21" customFormat="1" x14ac:dyDescent="0.25"/>
    <row r="832" s="21" customFormat="1" x14ac:dyDescent="0.25"/>
    <row r="833" s="21" customFormat="1" x14ac:dyDescent="0.25"/>
    <row r="834" s="21" customFormat="1" x14ac:dyDescent="0.25"/>
    <row r="835" s="21" customFormat="1" x14ac:dyDescent="0.25"/>
    <row r="836" s="21" customFormat="1" x14ac:dyDescent="0.25"/>
    <row r="837" s="21" customFormat="1" x14ac:dyDescent="0.25"/>
    <row r="838" s="21" customFormat="1" x14ac:dyDescent="0.25"/>
    <row r="839" s="21" customFormat="1" x14ac:dyDescent="0.25"/>
    <row r="840" s="21" customFormat="1" x14ac:dyDescent="0.25"/>
    <row r="841" s="21" customFormat="1" x14ac:dyDescent="0.25"/>
    <row r="842" s="21" customFormat="1" x14ac:dyDescent="0.25"/>
    <row r="843" s="21" customFormat="1" x14ac:dyDescent="0.25"/>
    <row r="844" s="21" customFormat="1" x14ac:dyDescent="0.25"/>
    <row r="845" s="21" customFormat="1" x14ac:dyDescent="0.25"/>
    <row r="846" s="21" customFormat="1" x14ac:dyDescent="0.25"/>
    <row r="847" s="21" customFormat="1" x14ac:dyDescent="0.25"/>
    <row r="848" s="21" customFormat="1" x14ac:dyDescent="0.25"/>
    <row r="849" s="21" customFormat="1" x14ac:dyDescent="0.25"/>
    <row r="850" s="21" customFormat="1" x14ac:dyDescent="0.25"/>
    <row r="851" s="21" customFormat="1" x14ac:dyDescent="0.25"/>
    <row r="852" s="21" customFormat="1" x14ac:dyDescent="0.25"/>
    <row r="853" s="21" customFormat="1" x14ac:dyDescent="0.25"/>
    <row r="854" s="21" customFormat="1" x14ac:dyDescent="0.25"/>
    <row r="855" s="21" customFormat="1" x14ac:dyDescent="0.25"/>
    <row r="856" s="21" customFormat="1" x14ac:dyDescent="0.25"/>
    <row r="857" s="21" customFormat="1" x14ac:dyDescent="0.25"/>
    <row r="858" s="21" customFormat="1" x14ac:dyDescent="0.25"/>
    <row r="859" s="21" customFormat="1" x14ac:dyDescent="0.25"/>
    <row r="860" s="21" customFormat="1" x14ac:dyDescent="0.25"/>
    <row r="861" s="21" customFormat="1" x14ac:dyDescent="0.25"/>
    <row r="862" s="21" customFormat="1" x14ac:dyDescent="0.25"/>
    <row r="863" s="21" customFormat="1" x14ac:dyDescent="0.25"/>
    <row r="864" s="21" customFormat="1" x14ac:dyDescent="0.25"/>
    <row r="865" s="21" customFormat="1" x14ac:dyDescent="0.25"/>
    <row r="866" s="21" customFormat="1" x14ac:dyDescent="0.25"/>
    <row r="867" s="21" customFormat="1" x14ac:dyDescent="0.25"/>
    <row r="868" s="21" customFormat="1" x14ac:dyDescent="0.25"/>
    <row r="869" s="21" customFormat="1" x14ac:dyDescent="0.25"/>
    <row r="870" s="21" customFormat="1" x14ac:dyDescent="0.25"/>
    <row r="871" s="21" customFormat="1" x14ac:dyDescent="0.25"/>
    <row r="872" s="21" customFormat="1" x14ac:dyDescent="0.25"/>
    <row r="873" s="21" customFormat="1" x14ac:dyDescent="0.25"/>
    <row r="874" s="21" customFormat="1" x14ac:dyDescent="0.25"/>
    <row r="875" s="21" customFormat="1" x14ac:dyDescent="0.25"/>
    <row r="876" s="21" customFormat="1" x14ac:dyDescent="0.25"/>
    <row r="877" s="21" customFormat="1" x14ac:dyDescent="0.25"/>
    <row r="878" s="21" customFormat="1" x14ac:dyDescent="0.25"/>
    <row r="879" s="21" customFormat="1" x14ac:dyDescent="0.25"/>
    <row r="880" s="21" customFormat="1" x14ac:dyDescent="0.25"/>
    <row r="881" s="21" customFormat="1" x14ac:dyDescent="0.25"/>
    <row r="882" s="21" customFormat="1" x14ac:dyDescent="0.25"/>
    <row r="883" s="21" customFormat="1" x14ac:dyDescent="0.25"/>
    <row r="884" s="21" customFormat="1" x14ac:dyDescent="0.25"/>
    <row r="885" s="21" customFormat="1" x14ac:dyDescent="0.25"/>
    <row r="886" s="21" customFormat="1" x14ac:dyDescent="0.25"/>
    <row r="887" s="21" customFormat="1" x14ac:dyDescent="0.25"/>
    <row r="888" s="21" customFormat="1" x14ac:dyDescent="0.25"/>
    <row r="889" s="21" customFormat="1" x14ac:dyDescent="0.25"/>
    <row r="890" s="21" customFormat="1" x14ac:dyDescent="0.25"/>
    <row r="891" s="21" customFormat="1" x14ac:dyDescent="0.25"/>
    <row r="892" s="21" customFormat="1" x14ac:dyDescent="0.25"/>
    <row r="893" s="21" customFormat="1" x14ac:dyDescent="0.25"/>
    <row r="894" s="21" customFormat="1" x14ac:dyDescent="0.25"/>
    <row r="895" s="21" customFormat="1" x14ac:dyDescent="0.25"/>
    <row r="896" s="21" customFormat="1" x14ac:dyDescent="0.25"/>
    <row r="897" s="21" customFormat="1" x14ac:dyDescent="0.25"/>
    <row r="898" s="21" customFormat="1" x14ac:dyDescent="0.25"/>
    <row r="899" s="21" customFormat="1" x14ac:dyDescent="0.25"/>
    <row r="900" s="21" customFormat="1" x14ac:dyDescent="0.25"/>
    <row r="901" s="21" customFormat="1" x14ac:dyDescent="0.25"/>
    <row r="902" s="21" customFormat="1" x14ac:dyDescent="0.25"/>
    <row r="903" s="21" customFormat="1" x14ac:dyDescent="0.25"/>
    <row r="904" s="21" customFormat="1" x14ac:dyDescent="0.25"/>
    <row r="905" s="21" customFormat="1" x14ac:dyDescent="0.25"/>
    <row r="906" s="21" customFormat="1" x14ac:dyDescent="0.25"/>
    <row r="907" s="21" customFormat="1" x14ac:dyDescent="0.25"/>
    <row r="908" s="21" customFormat="1" x14ac:dyDescent="0.25"/>
    <row r="909" s="21" customFormat="1" x14ac:dyDescent="0.25"/>
    <row r="910" s="21" customFormat="1" x14ac:dyDescent="0.25"/>
    <row r="911" s="21" customFormat="1" x14ac:dyDescent="0.25"/>
    <row r="912" s="21" customFormat="1" x14ac:dyDescent="0.25"/>
    <row r="913" s="21" customFormat="1" x14ac:dyDescent="0.25"/>
    <row r="914" s="21" customFormat="1" x14ac:dyDescent="0.25"/>
    <row r="915" s="21" customFormat="1" x14ac:dyDescent="0.25"/>
    <row r="916" s="21" customFormat="1" x14ac:dyDescent="0.25"/>
    <row r="917" s="21" customFormat="1" x14ac:dyDescent="0.25"/>
    <row r="918" s="21" customFormat="1" x14ac:dyDescent="0.25"/>
    <row r="919" s="21" customFormat="1" x14ac:dyDescent="0.25"/>
    <row r="920" s="21" customFormat="1" x14ac:dyDescent="0.25"/>
    <row r="921" s="21" customFormat="1" x14ac:dyDescent="0.25"/>
    <row r="922" s="21" customFormat="1" x14ac:dyDescent="0.25"/>
    <row r="923" s="21" customFormat="1" x14ac:dyDescent="0.25"/>
    <row r="924" s="21" customFormat="1" x14ac:dyDescent="0.25"/>
    <row r="925" s="21" customFormat="1" x14ac:dyDescent="0.25"/>
    <row r="926" s="21" customFormat="1" x14ac:dyDescent="0.25"/>
    <row r="927" s="21" customFormat="1" x14ac:dyDescent="0.25"/>
    <row r="928" s="21" customFormat="1" x14ac:dyDescent="0.25"/>
    <row r="929" s="21" customFormat="1" x14ac:dyDescent="0.25"/>
    <row r="930" s="21" customFormat="1" x14ac:dyDescent="0.25"/>
    <row r="931" s="21" customFormat="1" x14ac:dyDescent="0.25"/>
    <row r="932" s="21" customFormat="1" x14ac:dyDescent="0.25"/>
    <row r="933" s="21" customFormat="1" x14ac:dyDescent="0.25"/>
    <row r="934" s="21" customFormat="1" x14ac:dyDescent="0.25"/>
    <row r="935" s="21" customFormat="1" x14ac:dyDescent="0.25"/>
    <row r="936" s="21" customFormat="1" x14ac:dyDescent="0.25"/>
    <row r="937" s="21" customFormat="1" x14ac:dyDescent="0.25"/>
    <row r="938" s="21" customFormat="1" x14ac:dyDescent="0.25"/>
    <row r="939" s="21" customFormat="1" x14ac:dyDescent="0.25"/>
    <row r="940" s="21" customFormat="1" x14ac:dyDescent="0.25"/>
    <row r="941" s="21" customFormat="1" x14ac:dyDescent="0.25"/>
    <row r="942" s="21" customFormat="1" x14ac:dyDescent="0.25"/>
    <row r="943" s="21" customFormat="1" x14ac:dyDescent="0.25"/>
    <row r="944" s="21" customFormat="1" x14ac:dyDescent="0.25"/>
    <row r="945" s="21" customFormat="1" x14ac:dyDescent="0.25"/>
    <row r="946" s="21" customFormat="1" x14ac:dyDescent="0.25"/>
    <row r="947" s="21" customFormat="1" x14ac:dyDescent="0.25"/>
    <row r="948" s="21" customFormat="1" x14ac:dyDescent="0.25"/>
    <row r="949" s="21" customFormat="1" x14ac:dyDescent="0.25"/>
    <row r="950" s="21" customFormat="1" x14ac:dyDescent="0.25"/>
    <row r="951" s="21" customFormat="1" x14ac:dyDescent="0.25"/>
    <row r="952" s="21" customFormat="1" x14ac:dyDescent="0.25"/>
    <row r="953" s="21" customFormat="1" x14ac:dyDescent="0.25"/>
    <row r="954" s="21" customFormat="1" x14ac:dyDescent="0.25"/>
    <row r="955" s="21" customFormat="1" x14ac:dyDescent="0.25"/>
    <row r="956" s="21" customFormat="1" x14ac:dyDescent="0.25"/>
    <row r="957" s="21" customFormat="1" x14ac:dyDescent="0.25"/>
    <row r="958" s="21" customFormat="1" x14ac:dyDescent="0.25"/>
    <row r="959" s="21" customFormat="1" x14ac:dyDescent="0.25"/>
    <row r="960" s="21" customFormat="1" x14ac:dyDescent="0.25"/>
    <row r="961" s="21" customFormat="1" x14ac:dyDescent="0.25"/>
    <row r="962" s="21" customFormat="1" x14ac:dyDescent="0.25"/>
    <row r="963" s="21" customFormat="1" x14ac:dyDescent="0.25"/>
    <row r="964" s="21" customFormat="1" x14ac:dyDescent="0.25"/>
    <row r="965" s="21" customFormat="1" x14ac:dyDescent="0.25"/>
    <row r="966" s="21" customFormat="1" x14ac:dyDescent="0.25"/>
    <row r="967" s="21" customFormat="1" x14ac:dyDescent="0.25"/>
    <row r="968" s="21" customFormat="1" x14ac:dyDescent="0.25"/>
    <row r="969" s="21" customFormat="1" x14ac:dyDescent="0.25"/>
    <row r="970" s="21" customFormat="1" x14ac:dyDescent="0.25"/>
    <row r="971" s="21" customFormat="1" x14ac:dyDescent="0.25"/>
    <row r="972" s="21" customFormat="1" x14ac:dyDescent="0.25"/>
    <row r="973" s="21" customFormat="1" x14ac:dyDescent="0.25"/>
    <row r="974" s="21" customFormat="1" x14ac:dyDescent="0.25"/>
    <row r="975" s="21" customFormat="1" x14ac:dyDescent="0.25"/>
    <row r="976" s="21" customFormat="1" x14ac:dyDescent="0.25"/>
    <row r="977" s="21" customFormat="1" x14ac:dyDescent="0.25"/>
    <row r="978" s="21" customFormat="1" x14ac:dyDescent="0.25"/>
    <row r="979" s="21" customFormat="1" x14ac:dyDescent="0.25"/>
    <row r="980" s="21" customFormat="1" x14ac:dyDescent="0.25"/>
    <row r="981" s="21" customFormat="1" x14ac:dyDescent="0.25"/>
    <row r="982" s="21" customFormat="1" x14ac:dyDescent="0.25"/>
    <row r="983" s="21" customFormat="1" x14ac:dyDescent="0.25"/>
    <row r="984" s="21" customFormat="1" x14ac:dyDescent="0.25"/>
    <row r="985" s="21" customFormat="1" x14ac:dyDescent="0.25"/>
    <row r="986" s="21" customFormat="1" x14ac:dyDescent="0.25"/>
    <row r="987" s="21" customFormat="1" x14ac:dyDescent="0.25"/>
    <row r="988" s="21" customFormat="1" x14ac:dyDescent="0.25"/>
    <row r="989" s="21" customFormat="1" x14ac:dyDescent="0.25"/>
    <row r="990" s="21" customFormat="1" x14ac:dyDescent="0.25"/>
    <row r="991" s="21" customFormat="1" x14ac:dyDescent="0.25"/>
    <row r="992" s="21" customFormat="1" x14ac:dyDescent="0.25"/>
    <row r="993" s="21" customFormat="1" x14ac:dyDescent="0.25"/>
    <row r="994" s="21" customFormat="1" x14ac:dyDescent="0.25"/>
    <row r="995" s="21" customFormat="1" x14ac:dyDescent="0.25"/>
    <row r="996" s="21" customFormat="1" x14ac:dyDescent="0.25"/>
    <row r="997" s="21" customFormat="1" x14ac:dyDescent="0.25"/>
    <row r="998" s="21" customFormat="1" x14ac:dyDescent="0.25"/>
    <row r="999" s="21" customFormat="1" x14ac:dyDescent="0.25"/>
    <row r="1000" s="21" customFormat="1" x14ac:dyDescent="0.25"/>
    <row r="1001" s="21" customFormat="1" x14ac:dyDescent="0.25"/>
    <row r="1002" s="21" customFormat="1" x14ac:dyDescent="0.25"/>
    <row r="1003" s="21" customFormat="1" x14ac:dyDescent="0.25"/>
    <row r="1004" s="21" customFormat="1" x14ac:dyDescent="0.25"/>
    <row r="1005" s="21" customFormat="1" x14ac:dyDescent="0.25"/>
    <row r="1006" s="21" customFormat="1" x14ac:dyDescent="0.25"/>
    <row r="1007" s="21" customFormat="1" x14ac:dyDescent="0.25"/>
    <row r="1008" s="21" customFormat="1" x14ac:dyDescent="0.25"/>
    <row r="1009" s="21" customFormat="1" x14ac:dyDescent="0.25"/>
    <row r="1010" s="21" customFormat="1" x14ac:dyDescent="0.25"/>
    <row r="1011" s="21" customFormat="1" x14ac:dyDescent="0.25"/>
    <row r="1012" s="21" customFormat="1" x14ac:dyDescent="0.25"/>
    <row r="1013" s="21" customFormat="1" x14ac:dyDescent="0.25"/>
    <row r="1014" s="21" customFormat="1" x14ac:dyDescent="0.25"/>
    <row r="1015" s="21" customFormat="1" x14ac:dyDescent="0.25"/>
    <row r="1016" s="21" customFormat="1" x14ac:dyDescent="0.25"/>
    <row r="1017" s="21" customFormat="1" x14ac:dyDescent="0.25"/>
    <row r="1018" s="21" customFormat="1" x14ac:dyDescent="0.25"/>
    <row r="1019" s="21" customFormat="1" x14ac:dyDescent="0.25"/>
    <row r="1020" s="21" customFormat="1" x14ac:dyDescent="0.25"/>
    <row r="1021" s="21" customFormat="1" x14ac:dyDescent="0.25"/>
    <row r="1022" s="21" customFormat="1" x14ac:dyDescent="0.25"/>
    <row r="1023" s="21" customFormat="1" x14ac:dyDescent="0.25"/>
    <row r="1024" s="21" customFormat="1" x14ac:dyDescent="0.25"/>
    <row r="1025" s="21" customFormat="1" x14ac:dyDescent="0.25"/>
    <row r="1026" s="21" customFormat="1" x14ac:dyDescent="0.25"/>
    <row r="1027" s="21" customFormat="1" x14ac:dyDescent="0.25"/>
    <row r="1028" s="21" customFormat="1" x14ac:dyDescent="0.25"/>
    <row r="1029" s="21" customFormat="1" x14ac:dyDescent="0.25"/>
    <row r="1030" s="21" customFormat="1" x14ac:dyDescent="0.25"/>
    <row r="1031" s="21" customFormat="1" x14ac:dyDescent="0.25"/>
    <row r="1032" s="21" customFormat="1" x14ac:dyDescent="0.25"/>
    <row r="1033" s="21" customFormat="1" x14ac:dyDescent="0.25"/>
    <row r="1034" s="21" customFormat="1" x14ac:dyDescent="0.25"/>
    <row r="1035" s="21" customFormat="1" x14ac:dyDescent="0.25"/>
    <row r="1036" s="21" customFormat="1" x14ac:dyDescent="0.25"/>
    <row r="1037" s="21" customFormat="1" x14ac:dyDescent="0.25"/>
    <row r="1038" s="21" customFormat="1" x14ac:dyDescent="0.25"/>
    <row r="1039" s="21" customFormat="1" x14ac:dyDescent="0.25"/>
    <row r="1040" s="21" customFormat="1" x14ac:dyDescent="0.25"/>
    <row r="1041" s="21" customFormat="1" x14ac:dyDescent="0.25"/>
    <row r="1042" s="21" customFormat="1" x14ac:dyDescent="0.25"/>
    <row r="1043" s="21" customFormat="1" x14ac:dyDescent="0.25"/>
    <row r="1044" s="21" customFormat="1" x14ac:dyDescent="0.25"/>
    <row r="1045" s="21" customFormat="1" x14ac:dyDescent="0.25"/>
    <row r="1046" s="21" customFormat="1" x14ac:dyDescent="0.25"/>
    <row r="1047" s="21" customFormat="1" x14ac:dyDescent="0.25"/>
    <row r="1048" s="21" customFormat="1" x14ac:dyDescent="0.25"/>
    <row r="1049" s="21" customFormat="1" x14ac:dyDescent="0.25"/>
    <row r="1050" s="21" customFormat="1" x14ac:dyDescent="0.25"/>
    <row r="1051" s="21" customFormat="1" x14ac:dyDescent="0.25"/>
    <row r="1052" s="21" customFormat="1" x14ac:dyDescent="0.25"/>
    <row r="1053" s="21" customFormat="1" x14ac:dyDescent="0.25"/>
    <row r="1054" s="21" customFormat="1" x14ac:dyDescent="0.25"/>
    <row r="1055" s="21" customFormat="1" x14ac:dyDescent="0.25"/>
    <row r="1056" s="21" customFormat="1" x14ac:dyDescent="0.25"/>
    <row r="1057" s="21" customFormat="1" x14ac:dyDescent="0.25"/>
    <row r="1058" s="21" customFormat="1" x14ac:dyDescent="0.25"/>
    <row r="1059" s="21" customFormat="1" x14ac:dyDescent="0.25"/>
    <row r="1060" s="21" customFormat="1" x14ac:dyDescent="0.25"/>
    <row r="1061" s="21" customFormat="1" x14ac:dyDescent="0.25"/>
    <row r="1062" s="21" customFormat="1" x14ac:dyDescent="0.25"/>
    <row r="1063" s="21" customFormat="1" x14ac:dyDescent="0.25"/>
    <row r="1064" s="21" customFormat="1" x14ac:dyDescent="0.25"/>
    <row r="1065" s="21" customFormat="1" x14ac:dyDescent="0.25"/>
    <row r="1066" s="21" customFormat="1" x14ac:dyDescent="0.25"/>
    <row r="1067" s="21" customFormat="1" x14ac:dyDescent="0.25"/>
    <row r="1068" s="21" customFormat="1" x14ac:dyDescent="0.25"/>
    <row r="1069" s="21" customFormat="1" x14ac:dyDescent="0.25"/>
    <row r="1070" s="21" customFormat="1" x14ac:dyDescent="0.25"/>
    <row r="1071" s="21" customFormat="1" x14ac:dyDescent="0.25"/>
    <row r="1072" s="21" customFormat="1" x14ac:dyDescent="0.25"/>
    <row r="1073" s="21" customFormat="1" x14ac:dyDescent="0.25"/>
    <row r="1074" s="21" customFormat="1" x14ac:dyDescent="0.25"/>
    <row r="1075" s="21" customFormat="1" x14ac:dyDescent="0.25"/>
    <row r="1076" s="21" customFormat="1" x14ac:dyDescent="0.25"/>
    <row r="1077" s="21" customFormat="1" x14ac:dyDescent="0.25"/>
    <row r="1078" s="21" customFormat="1" x14ac:dyDescent="0.25"/>
    <row r="1079" s="21" customFormat="1" x14ac:dyDescent="0.25"/>
    <row r="1080" s="21" customFormat="1" x14ac:dyDescent="0.25"/>
    <row r="1081" s="21" customFormat="1" x14ac:dyDescent="0.25"/>
    <row r="1082" s="21" customFormat="1" x14ac:dyDescent="0.25"/>
    <row r="1083" s="21" customFormat="1" x14ac:dyDescent="0.25"/>
    <row r="1084" s="21" customFormat="1" x14ac:dyDescent="0.25"/>
    <row r="1085" s="21" customFormat="1" x14ac:dyDescent="0.25"/>
    <row r="1086" s="21" customFormat="1" x14ac:dyDescent="0.25"/>
    <row r="1087" s="21" customFormat="1" x14ac:dyDescent="0.25"/>
    <row r="1088" s="21" customFormat="1" x14ac:dyDescent="0.25"/>
    <row r="1089" s="21" customFormat="1" x14ac:dyDescent="0.25"/>
    <row r="1090" s="21" customFormat="1" x14ac:dyDescent="0.25"/>
    <row r="1091" s="21" customFormat="1" x14ac:dyDescent="0.25"/>
    <row r="1092" s="21" customFormat="1" x14ac:dyDescent="0.25"/>
    <row r="1093" s="21" customFormat="1" x14ac:dyDescent="0.25"/>
    <row r="1094" s="21" customFormat="1" x14ac:dyDescent="0.25"/>
    <row r="1095" s="21" customFormat="1" x14ac:dyDescent="0.25"/>
    <row r="1096" s="21" customFormat="1" x14ac:dyDescent="0.25"/>
    <row r="1097" s="21" customFormat="1" x14ac:dyDescent="0.25"/>
    <row r="1098" s="21" customFormat="1" x14ac:dyDescent="0.25"/>
    <row r="1099" s="21" customFormat="1" x14ac:dyDescent="0.25"/>
    <row r="1100" s="21" customFormat="1" x14ac:dyDescent="0.25"/>
    <row r="1101" s="21" customFormat="1" x14ac:dyDescent="0.25"/>
    <row r="1102" s="21" customFormat="1" x14ac:dyDescent="0.25"/>
    <row r="1103" s="21" customFormat="1" x14ac:dyDescent="0.25"/>
    <row r="1104" s="21" customFormat="1" x14ac:dyDescent="0.25"/>
    <row r="1105" s="21" customFormat="1" x14ac:dyDescent="0.25"/>
    <row r="1106" s="21" customFormat="1" x14ac:dyDescent="0.25"/>
    <row r="1107" s="21" customFormat="1" x14ac:dyDescent="0.25"/>
    <row r="1108" s="21" customFormat="1" x14ac:dyDescent="0.25"/>
    <row r="1109" s="21" customFormat="1" x14ac:dyDescent="0.25"/>
    <row r="1110" s="21" customFormat="1" x14ac:dyDescent="0.25"/>
    <row r="1111" s="21" customFormat="1" x14ac:dyDescent="0.25"/>
    <row r="1112" s="21" customFormat="1" x14ac:dyDescent="0.25"/>
    <row r="1113" s="21" customFormat="1" x14ac:dyDescent="0.25"/>
    <row r="1114" s="21" customFormat="1" x14ac:dyDescent="0.25"/>
    <row r="1115" s="21" customFormat="1" x14ac:dyDescent="0.25"/>
    <row r="1116" s="21" customFormat="1" x14ac:dyDescent="0.25"/>
    <row r="1117" s="21" customFormat="1" x14ac:dyDescent="0.25"/>
    <row r="1118" s="21" customFormat="1" x14ac:dyDescent="0.25"/>
    <row r="1119" s="21" customFormat="1" x14ac:dyDescent="0.25"/>
    <row r="1120" s="21" customFormat="1" x14ac:dyDescent="0.25"/>
    <row r="1121" s="21" customFormat="1" x14ac:dyDescent="0.25"/>
    <row r="1122" s="21" customFormat="1" x14ac:dyDescent="0.25"/>
    <row r="1123" s="21" customFormat="1" x14ac:dyDescent="0.25"/>
    <row r="1124" s="21" customFormat="1" x14ac:dyDescent="0.25"/>
    <row r="1125" s="21" customFormat="1" x14ac:dyDescent="0.25"/>
    <row r="1126" s="21" customFormat="1" x14ac:dyDescent="0.25"/>
    <row r="1127" s="21" customFormat="1" x14ac:dyDescent="0.25"/>
    <row r="1128" s="21" customFormat="1" x14ac:dyDescent="0.25"/>
    <row r="1129" s="21" customFormat="1" x14ac:dyDescent="0.25"/>
    <row r="1130" s="21" customFormat="1" x14ac:dyDescent="0.25"/>
    <row r="1131" s="21" customFormat="1" x14ac:dyDescent="0.25"/>
    <row r="1132" s="21" customFormat="1" x14ac:dyDescent="0.25"/>
    <row r="1133" s="21" customFormat="1" x14ac:dyDescent="0.25"/>
    <row r="1134" s="21" customFormat="1" x14ac:dyDescent="0.25"/>
    <row r="1135" s="21" customFormat="1" x14ac:dyDescent="0.25"/>
    <row r="1136" s="21" customFormat="1" x14ac:dyDescent="0.25"/>
    <row r="1137" s="21" customFormat="1" x14ac:dyDescent="0.25"/>
    <row r="1138" s="21" customFormat="1" x14ac:dyDescent="0.25"/>
    <row r="1139" s="21" customFormat="1" x14ac:dyDescent="0.25"/>
    <row r="1140" s="21" customFormat="1" x14ac:dyDescent="0.25"/>
    <row r="1141" s="21" customFormat="1" x14ac:dyDescent="0.25"/>
    <row r="1142" s="21" customFormat="1" x14ac:dyDescent="0.25"/>
    <row r="1143" s="21" customFormat="1" x14ac:dyDescent="0.25"/>
    <row r="1144" s="21" customFormat="1" x14ac:dyDescent="0.25"/>
    <row r="1145" s="21" customFormat="1" x14ac:dyDescent="0.25"/>
    <row r="1146" s="21" customFormat="1" x14ac:dyDescent="0.25"/>
    <row r="1147" s="21" customFormat="1" x14ac:dyDescent="0.25"/>
    <row r="1148" s="21" customFormat="1" x14ac:dyDescent="0.25"/>
    <row r="1149" s="21" customFormat="1" x14ac:dyDescent="0.25"/>
    <row r="1150" s="21" customFormat="1" x14ac:dyDescent="0.25"/>
    <row r="1151" s="21" customFormat="1" x14ac:dyDescent="0.25"/>
    <row r="1152" s="21" customFormat="1" x14ac:dyDescent="0.25"/>
    <row r="1153" s="21" customFormat="1" x14ac:dyDescent="0.25"/>
    <row r="1154" s="21" customFormat="1" x14ac:dyDescent="0.25"/>
    <row r="1155" s="21" customFormat="1" x14ac:dyDescent="0.25"/>
    <row r="1156" s="21" customFormat="1" x14ac:dyDescent="0.25"/>
    <row r="1157" s="21" customFormat="1" x14ac:dyDescent="0.25"/>
    <row r="1158" s="21" customFormat="1" x14ac:dyDescent="0.25"/>
    <row r="1159" s="21" customFormat="1" x14ac:dyDescent="0.25"/>
    <row r="1160" s="21" customFormat="1" x14ac:dyDescent="0.25"/>
    <row r="1161" s="21" customFormat="1" x14ac:dyDescent="0.25"/>
    <row r="1162" s="21" customFormat="1" x14ac:dyDescent="0.25"/>
    <row r="1163" s="21" customFormat="1" x14ac:dyDescent="0.25"/>
    <row r="1164" s="21" customFormat="1" x14ac:dyDescent="0.25"/>
    <row r="1165" s="21" customFormat="1" x14ac:dyDescent="0.25"/>
    <row r="1166" s="21" customFormat="1" x14ac:dyDescent="0.25"/>
    <row r="1167" s="21" customFormat="1" x14ac:dyDescent="0.25"/>
    <row r="1168" s="21" customFormat="1" x14ac:dyDescent="0.25"/>
    <row r="1169" s="21" customFormat="1" x14ac:dyDescent="0.25"/>
    <row r="1170" s="21" customFormat="1" x14ac:dyDescent="0.25"/>
    <row r="1171" s="21" customFormat="1" x14ac:dyDescent="0.25"/>
    <row r="1172" s="21" customFormat="1" x14ac:dyDescent="0.25"/>
    <row r="1173" s="21" customFormat="1" x14ac:dyDescent="0.25"/>
    <row r="1174" s="21" customFormat="1" x14ac:dyDescent="0.25"/>
    <row r="1175" s="21" customFormat="1" x14ac:dyDescent="0.25"/>
    <row r="1176" s="21" customFormat="1" x14ac:dyDescent="0.25"/>
    <row r="1177" s="21" customFormat="1" x14ac:dyDescent="0.25"/>
    <row r="1178" s="21" customFormat="1" x14ac:dyDescent="0.25"/>
    <row r="1179" s="21" customFormat="1" x14ac:dyDescent="0.25"/>
    <row r="1180" s="21" customFormat="1" x14ac:dyDescent="0.25"/>
    <row r="1181" s="21" customFormat="1" x14ac:dyDescent="0.25"/>
    <row r="1182" s="21" customFormat="1" x14ac:dyDescent="0.25"/>
    <row r="1183" s="21" customFormat="1" x14ac:dyDescent="0.25"/>
    <row r="1184" s="21" customFormat="1" x14ac:dyDescent="0.25"/>
    <row r="1185" s="21" customFormat="1" x14ac:dyDescent="0.25"/>
    <row r="1186" s="21" customFormat="1" x14ac:dyDescent="0.25"/>
    <row r="1187" s="21" customFormat="1" x14ac:dyDescent="0.25"/>
    <row r="1188" s="21" customFormat="1" x14ac:dyDescent="0.25"/>
    <row r="1189" s="21" customFormat="1" x14ac:dyDescent="0.25"/>
    <row r="1190" s="21" customFormat="1" x14ac:dyDescent="0.25"/>
    <row r="1191" s="21" customFormat="1" x14ac:dyDescent="0.25"/>
    <row r="1192" s="21" customFormat="1" x14ac:dyDescent="0.25"/>
    <row r="1193" s="21" customFormat="1" x14ac:dyDescent="0.25"/>
    <row r="1194" s="21" customFormat="1" x14ac:dyDescent="0.25"/>
    <row r="1195" s="21" customFormat="1" x14ac:dyDescent="0.25"/>
    <row r="1196" s="21" customFormat="1" x14ac:dyDescent="0.25"/>
    <row r="1197" s="21" customFormat="1" x14ac:dyDescent="0.25"/>
    <row r="1198" s="21" customFormat="1" x14ac:dyDescent="0.25"/>
    <row r="1199" s="21" customFormat="1" x14ac:dyDescent="0.25"/>
    <row r="1200" s="21" customFormat="1" x14ac:dyDescent="0.25"/>
    <row r="1201" s="21" customFormat="1" x14ac:dyDescent="0.25"/>
    <row r="1202" s="21" customFormat="1" x14ac:dyDescent="0.25"/>
    <row r="1203" s="21" customFormat="1" x14ac:dyDescent="0.25"/>
    <row r="1204" s="21" customFormat="1" x14ac:dyDescent="0.25"/>
    <row r="1205" s="21" customFormat="1" x14ac:dyDescent="0.25"/>
    <row r="1206" s="21" customFormat="1" x14ac:dyDescent="0.25"/>
    <row r="1207" s="21" customFormat="1" x14ac:dyDescent="0.25"/>
    <row r="1208" s="21" customFormat="1" x14ac:dyDescent="0.25"/>
    <row r="1209" s="21" customFormat="1" x14ac:dyDescent="0.25"/>
    <row r="1210" s="21" customFormat="1" x14ac:dyDescent="0.25"/>
    <row r="1211" s="21" customFormat="1" x14ac:dyDescent="0.25"/>
    <row r="1212" s="21" customFormat="1" x14ac:dyDescent="0.25"/>
    <row r="1213" s="21" customFormat="1" x14ac:dyDescent="0.25"/>
    <row r="1214" s="21" customFormat="1" x14ac:dyDescent="0.25"/>
    <row r="1215" s="21" customFormat="1" x14ac:dyDescent="0.25"/>
    <row r="1216" s="21" customFormat="1" x14ac:dyDescent="0.25"/>
    <row r="1217" s="21" customFormat="1" x14ac:dyDescent="0.25"/>
    <row r="1218" s="21" customFormat="1" x14ac:dyDescent="0.25"/>
    <row r="1219" s="21" customFormat="1" x14ac:dyDescent="0.25"/>
    <row r="1220" s="21" customFormat="1" x14ac:dyDescent="0.25"/>
    <row r="1221" s="21" customFormat="1" x14ac:dyDescent="0.25"/>
    <row r="1222" s="21" customFormat="1" x14ac:dyDescent="0.25"/>
    <row r="1223" s="21" customFormat="1" x14ac:dyDescent="0.25"/>
    <row r="1224" s="21" customFormat="1" x14ac:dyDescent="0.25"/>
    <row r="1225" s="21" customFormat="1" x14ac:dyDescent="0.25"/>
    <row r="1226" s="21" customFormat="1" x14ac:dyDescent="0.25"/>
    <row r="1227" s="21" customFormat="1" x14ac:dyDescent="0.25"/>
    <row r="1228" s="21" customFormat="1" x14ac:dyDescent="0.25"/>
    <row r="1229" s="21" customFormat="1" x14ac:dyDescent="0.25"/>
    <row r="1230" s="21" customFormat="1" x14ac:dyDescent="0.25"/>
    <row r="1231" s="21" customFormat="1" x14ac:dyDescent="0.25"/>
    <row r="1232" s="21" customFormat="1" x14ac:dyDescent="0.25"/>
    <row r="1233" s="21" customFormat="1" x14ac:dyDescent="0.25"/>
    <row r="1234" s="21" customFormat="1" x14ac:dyDescent="0.25"/>
    <row r="1235" s="21" customFormat="1" x14ac:dyDescent="0.25"/>
    <row r="1236" s="21" customFormat="1" x14ac:dyDescent="0.25"/>
    <row r="1237" s="21" customFormat="1" x14ac:dyDescent="0.25"/>
    <row r="1238" s="21" customFormat="1" x14ac:dyDescent="0.25"/>
    <row r="1239" s="21" customFormat="1" x14ac:dyDescent="0.25"/>
    <row r="1240" s="21" customFormat="1" x14ac:dyDescent="0.25"/>
    <row r="1241" s="21" customFormat="1" x14ac:dyDescent="0.25"/>
    <row r="1242" s="21" customFormat="1" x14ac:dyDescent="0.25"/>
    <row r="1243" s="21" customFormat="1" x14ac:dyDescent="0.25"/>
    <row r="1244" s="21" customFormat="1" x14ac:dyDescent="0.25"/>
    <row r="1245" s="21" customFormat="1" x14ac:dyDescent="0.25"/>
    <row r="1246" s="21" customFormat="1" x14ac:dyDescent="0.25"/>
    <row r="1247" s="21" customFormat="1" x14ac:dyDescent="0.25"/>
    <row r="1248" s="21" customFormat="1" x14ac:dyDescent="0.25"/>
    <row r="1249" s="21" customFormat="1" x14ac:dyDescent="0.25"/>
    <row r="1250" s="21" customFormat="1" x14ac:dyDescent="0.25"/>
    <row r="1251" s="21" customFormat="1" x14ac:dyDescent="0.25"/>
    <row r="1252" s="21" customFormat="1" x14ac:dyDescent="0.25"/>
    <row r="1253" s="21" customFormat="1" x14ac:dyDescent="0.25"/>
    <row r="1254" s="21" customFormat="1" x14ac:dyDescent="0.25"/>
    <row r="1255" s="21" customFormat="1" x14ac:dyDescent="0.25"/>
    <row r="1256" s="21" customFormat="1" x14ac:dyDescent="0.25"/>
    <row r="1257" s="21" customFormat="1" x14ac:dyDescent="0.25"/>
    <row r="1258" s="21" customFormat="1" x14ac:dyDescent="0.25"/>
    <row r="1259" s="21" customFormat="1" x14ac:dyDescent="0.25"/>
    <row r="1260" s="21" customFormat="1" x14ac:dyDescent="0.25"/>
    <row r="1261" s="21" customFormat="1" x14ac:dyDescent="0.25"/>
    <row r="1262" s="21" customFormat="1" x14ac:dyDescent="0.25"/>
    <row r="1263" s="21" customFormat="1" x14ac:dyDescent="0.25"/>
    <row r="1264" s="21" customFormat="1" x14ac:dyDescent="0.25"/>
    <row r="1265" s="21" customFormat="1" x14ac:dyDescent="0.25"/>
    <row r="1266" s="21" customFormat="1" x14ac:dyDescent="0.25"/>
    <row r="1267" s="21" customFormat="1" x14ac:dyDescent="0.25"/>
    <row r="1268" s="21" customFormat="1" x14ac:dyDescent="0.25"/>
    <row r="1269" s="21" customFormat="1" x14ac:dyDescent="0.25"/>
    <row r="1270" s="21" customFormat="1" x14ac:dyDescent="0.25"/>
    <row r="1271" s="21" customFormat="1" x14ac:dyDescent="0.25"/>
    <row r="1272" s="21" customFormat="1" x14ac:dyDescent="0.25"/>
    <row r="1273" s="21" customFormat="1" x14ac:dyDescent="0.25"/>
    <row r="1274" s="21" customFormat="1" x14ac:dyDescent="0.25"/>
    <row r="1275" s="21" customFormat="1" x14ac:dyDescent="0.25"/>
    <row r="1276" s="21" customFormat="1" x14ac:dyDescent="0.25"/>
    <row r="1277" s="21" customFormat="1" x14ac:dyDescent="0.25"/>
    <row r="1278" s="21" customFormat="1" x14ac:dyDescent="0.25"/>
    <row r="1279" s="21" customFormat="1" x14ac:dyDescent="0.25"/>
    <row r="1280" s="21" customFormat="1" x14ac:dyDescent="0.25"/>
    <row r="1281" s="21" customFormat="1" x14ac:dyDescent="0.25"/>
    <row r="1282" s="21" customFormat="1" x14ac:dyDescent="0.25"/>
    <row r="1283" s="21" customFormat="1" x14ac:dyDescent="0.25"/>
    <row r="1284" s="21" customFormat="1" x14ac:dyDescent="0.25"/>
    <row r="1285" s="21" customFormat="1" x14ac:dyDescent="0.25"/>
    <row r="1286" s="21" customFormat="1" x14ac:dyDescent="0.25"/>
    <row r="1287" s="21" customFormat="1" x14ac:dyDescent="0.25"/>
    <row r="1288" s="21" customFormat="1" x14ac:dyDescent="0.25"/>
    <row r="1289" s="21" customFormat="1" x14ac:dyDescent="0.25"/>
    <row r="1290" s="21" customFormat="1" x14ac:dyDescent="0.25"/>
    <row r="1291" s="21" customFormat="1" x14ac:dyDescent="0.25"/>
    <row r="1292" s="21" customFormat="1" x14ac:dyDescent="0.25"/>
    <row r="1293" s="21" customFormat="1" x14ac:dyDescent="0.25"/>
    <row r="1294" s="21" customFormat="1" x14ac:dyDescent="0.25"/>
    <row r="1295" s="21" customFormat="1" x14ac:dyDescent="0.25"/>
    <row r="1296" s="21" customFormat="1" x14ac:dyDescent="0.25"/>
    <row r="1297" s="21" customFormat="1" x14ac:dyDescent="0.25"/>
    <row r="1298" s="21" customFormat="1" x14ac:dyDescent="0.25"/>
    <row r="1299" s="21" customFormat="1" x14ac:dyDescent="0.25"/>
    <row r="1300" s="21" customFormat="1" x14ac:dyDescent="0.25"/>
    <row r="1301" s="21" customFormat="1" x14ac:dyDescent="0.25"/>
    <row r="1302" s="21" customFormat="1" x14ac:dyDescent="0.25"/>
    <row r="1303" s="21" customFormat="1" x14ac:dyDescent="0.25"/>
    <row r="1304" s="21" customFormat="1" x14ac:dyDescent="0.25"/>
    <row r="1305" s="21" customFormat="1" x14ac:dyDescent="0.25"/>
    <row r="1306" s="21" customFormat="1" x14ac:dyDescent="0.25"/>
    <row r="1307" s="21" customFormat="1" x14ac:dyDescent="0.25"/>
    <row r="1308" s="21" customFormat="1" x14ac:dyDescent="0.25"/>
    <row r="1309" s="21" customFormat="1" x14ac:dyDescent="0.25"/>
    <row r="1310" s="21" customFormat="1" x14ac:dyDescent="0.25"/>
    <row r="1311" s="21" customFormat="1" x14ac:dyDescent="0.25"/>
    <row r="1312" s="21" customFormat="1" x14ac:dyDescent="0.25"/>
    <row r="1313" s="21" customFormat="1" x14ac:dyDescent="0.25"/>
    <row r="1314" s="21" customFormat="1" x14ac:dyDescent="0.25"/>
    <row r="1315" s="21" customFormat="1" x14ac:dyDescent="0.25"/>
    <row r="1316" s="21" customFormat="1" x14ac:dyDescent="0.25"/>
    <row r="1317" s="21" customFormat="1" x14ac:dyDescent="0.25"/>
    <row r="1318" s="21" customFormat="1" x14ac:dyDescent="0.25"/>
    <row r="1319" s="21" customFormat="1" x14ac:dyDescent="0.25"/>
    <row r="1320" s="21" customFormat="1" x14ac:dyDescent="0.25"/>
    <row r="1321" s="21" customFormat="1" x14ac:dyDescent="0.25"/>
    <row r="1322" s="21" customFormat="1" x14ac:dyDescent="0.25"/>
    <row r="1323" s="21" customFormat="1" x14ac:dyDescent="0.25"/>
    <row r="1324" s="21" customFormat="1" x14ac:dyDescent="0.25"/>
    <row r="1325" s="21" customFormat="1" x14ac:dyDescent="0.25"/>
    <row r="1326" s="21" customFormat="1" x14ac:dyDescent="0.25"/>
    <row r="1327" s="21" customFormat="1" x14ac:dyDescent="0.25"/>
    <row r="1328" s="21" customFormat="1" x14ac:dyDescent="0.25"/>
    <row r="1329" s="21" customFormat="1" x14ac:dyDescent="0.25"/>
    <row r="1330" s="21" customFormat="1" x14ac:dyDescent="0.25"/>
    <row r="1331" s="21" customFormat="1" x14ac:dyDescent="0.25"/>
    <row r="1332" s="21" customFormat="1" x14ac:dyDescent="0.25"/>
    <row r="1333" s="21" customFormat="1" x14ac:dyDescent="0.25"/>
    <row r="1334" s="21" customFormat="1" x14ac:dyDescent="0.25"/>
    <row r="1335" s="21" customFormat="1" x14ac:dyDescent="0.25"/>
    <row r="1336" s="21" customFormat="1" x14ac:dyDescent="0.25"/>
    <row r="1337" s="21" customFormat="1" x14ac:dyDescent="0.25"/>
    <row r="1338" s="21" customFormat="1" x14ac:dyDescent="0.25"/>
    <row r="1339" s="21" customFormat="1" x14ac:dyDescent="0.25"/>
    <row r="1340" s="21" customFormat="1" x14ac:dyDescent="0.25"/>
    <row r="1341" s="21" customFormat="1" x14ac:dyDescent="0.25"/>
    <row r="1342" s="21" customFormat="1" x14ac:dyDescent="0.25"/>
    <row r="1343" s="21" customFormat="1" x14ac:dyDescent="0.25"/>
    <row r="1344" s="21" customFormat="1" x14ac:dyDescent="0.25"/>
    <row r="1345" s="21" customFormat="1" x14ac:dyDescent="0.25"/>
    <row r="1346" s="21" customFormat="1" x14ac:dyDescent="0.25"/>
    <row r="1347" s="21" customFormat="1" x14ac:dyDescent="0.25"/>
    <row r="1348" s="21" customFormat="1" x14ac:dyDescent="0.25"/>
    <row r="1349" s="21" customFormat="1" x14ac:dyDescent="0.25"/>
    <row r="1350" s="21" customFormat="1" x14ac:dyDescent="0.25"/>
    <row r="1351" s="21" customFormat="1" x14ac:dyDescent="0.25"/>
    <row r="1352" s="21" customFormat="1" x14ac:dyDescent="0.25"/>
    <row r="1353" s="21" customFormat="1" x14ac:dyDescent="0.25"/>
    <row r="1354" s="21" customFormat="1" x14ac:dyDescent="0.25"/>
    <row r="1355" s="21" customFormat="1" x14ac:dyDescent="0.25"/>
    <row r="1356" s="21" customFormat="1" x14ac:dyDescent="0.25"/>
    <row r="1357" s="21" customFormat="1" x14ac:dyDescent="0.25"/>
    <row r="1358" s="21" customFormat="1" x14ac:dyDescent="0.25"/>
    <row r="1359" s="21" customFormat="1" x14ac:dyDescent="0.25"/>
    <row r="1360" s="21" customFormat="1" x14ac:dyDescent="0.25"/>
    <row r="1361" s="21" customFormat="1" x14ac:dyDescent="0.25"/>
    <row r="1362" s="21" customFormat="1" x14ac:dyDescent="0.25"/>
    <row r="1363" s="21" customFormat="1" x14ac:dyDescent="0.25"/>
    <row r="1364" s="21" customFormat="1" x14ac:dyDescent="0.25"/>
    <row r="1365" s="21" customFormat="1" x14ac:dyDescent="0.25"/>
    <row r="1366" s="21" customFormat="1" x14ac:dyDescent="0.25"/>
    <row r="1367" s="21" customFormat="1" x14ac:dyDescent="0.25"/>
    <row r="1368" s="21" customFormat="1" x14ac:dyDescent="0.25"/>
    <row r="1369" s="21" customFormat="1" x14ac:dyDescent="0.25"/>
    <row r="1370" s="21" customFormat="1" x14ac:dyDescent="0.25"/>
    <row r="1371" s="21" customFormat="1" x14ac:dyDescent="0.25"/>
    <row r="1372" s="21" customFormat="1" x14ac:dyDescent="0.25"/>
    <row r="1373" s="21" customFormat="1" x14ac:dyDescent="0.25"/>
    <row r="1374" s="21" customFormat="1" x14ac:dyDescent="0.25"/>
    <row r="1375" s="21" customFormat="1" x14ac:dyDescent="0.25"/>
    <row r="1376" s="21" customFormat="1" x14ac:dyDescent="0.25"/>
    <row r="1377" s="21" customFormat="1" x14ac:dyDescent="0.25"/>
    <row r="1378" s="21" customFormat="1" x14ac:dyDescent="0.25"/>
    <row r="1379" s="21" customFormat="1" x14ac:dyDescent="0.25"/>
    <row r="1380" s="21" customFormat="1" x14ac:dyDescent="0.25"/>
    <row r="1381" s="21" customFormat="1" x14ac:dyDescent="0.25"/>
    <row r="1382" s="21" customFormat="1" x14ac:dyDescent="0.25"/>
    <row r="1383" s="21" customFormat="1" x14ac:dyDescent="0.25"/>
    <row r="1384" s="21" customFormat="1" x14ac:dyDescent="0.25"/>
    <row r="1385" s="21" customFormat="1" x14ac:dyDescent="0.25"/>
    <row r="1386" s="21" customFormat="1" x14ac:dyDescent="0.25"/>
    <row r="1387" s="21" customFormat="1" x14ac:dyDescent="0.25"/>
    <row r="1388" s="21" customFormat="1" x14ac:dyDescent="0.25"/>
    <row r="1389" s="21" customFormat="1" x14ac:dyDescent="0.25"/>
    <row r="1390" s="21" customFormat="1" x14ac:dyDescent="0.25"/>
    <row r="1391" s="21" customFormat="1" x14ac:dyDescent="0.25"/>
    <row r="1392" s="21" customFormat="1" x14ac:dyDescent="0.25"/>
    <row r="1393" s="21" customFormat="1" x14ac:dyDescent="0.25"/>
    <row r="1394" s="21" customFormat="1" x14ac:dyDescent="0.25"/>
    <row r="1395" s="21" customFormat="1" x14ac:dyDescent="0.25"/>
    <row r="1396" s="21" customFormat="1" x14ac:dyDescent="0.25"/>
    <row r="1397" s="21" customFormat="1" x14ac:dyDescent="0.25"/>
    <row r="1398" s="21" customFormat="1" x14ac:dyDescent="0.25"/>
    <row r="1399" s="21" customFormat="1" x14ac:dyDescent="0.25"/>
    <row r="1400" s="21" customFormat="1" x14ac:dyDescent="0.25"/>
    <row r="1401" s="21" customFormat="1" x14ac:dyDescent="0.25"/>
    <row r="1402" s="21" customFormat="1" x14ac:dyDescent="0.25"/>
    <row r="1403" s="21" customFormat="1" x14ac:dyDescent="0.25"/>
    <row r="1404" s="21" customFormat="1" x14ac:dyDescent="0.25"/>
    <row r="1405" s="21" customFormat="1" x14ac:dyDescent="0.25"/>
    <row r="1406" s="21" customFormat="1" x14ac:dyDescent="0.25"/>
    <row r="1407" s="21" customFormat="1" x14ac:dyDescent="0.25"/>
    <row r="1408" s="21" customFormat="1" x14ac:dyDescent="0.25"/>
    <row r="1409" s="21" customFormat="1" x14ac:dyDescent="0.25"/>
    <row r="1410" s="21" customFormat="1" x14ac:dyDescent="0.25"/>
    <row r="1411" s="21" customFormat="1" x14ac:dyDescent="0.25"/>
    <row r="1412" s="21" customFormat="1" x14ac:dyDescent="0.25"/>
    <row r="1413" s="21" customFormat="1" x14ac:dyDescent="0.25"/>
    <row r="1414" s="21" customFormat="1" x14ac:dyDescent="0.25"/>
    <row r="1415" s="21" customFormat="1" x14ac:dyDescent="0.25"/>
    <row r="1416" s="21" customFormat="1" x14ac:dyDescent="0.25"/>
    <row r="1417" s="21" customFormat="1" x14ac:dyDescent="0.25"/>
    <row r="1418" s="21" customFormat="1" x14ac:dyDescent="0.25"/>
    <row r="1419" s="21" customFormat="1" x14ac:dyDescent="0.25"/>
    <row r="1420" s="21" customFormat="1" x14ac:dyDescent="0.25"/>
    <row r="1421" s="21" customFormat="1" x14ac:dyDescent="0.25"/>
    <row r="1422" s="21" customFormat="1" x14ac:dyDescent="0.25"/>
    <row r="1423" s="21" customFormat="1" x14ac:dyDescent="0.25"/>
    <row r="1424" s="21" customFormat="1" x14ac:dyDescent="0.25"/>
    <row r="1425" s="21" customFormat="1" x14ac:dyDescent="0.25"/>
    <row r="1426" s="21" customFormat="1" x14ac:dyDescent="0.25"/>
    <row r="1427" s="21" customFormat="1" x14ac:dyDescent="0.25"/>
    <row r="1428" s="21" customFormat="1" x14ac:dyDescent="0.25"/>
    <row r="1429" s="21" customFormat="1" x14ac:dyDescent="0.25"/>
    <row r="1430" s="21" customFormat="1" x14ac:dyDescent="0.25"/>
    <row r="1431" s="21" customFormat="1" x14ac:dyDescent="0.25"/>
    <row r="1432" s="21" customFormat="1" x14ac:dyDescent="0.25"/>
    <row r="1433" s="21" customFormat="1" x14ac:dyDescent="0.25"/>
    <row r="1434" s="21" customFormat="1" x14ac:dyDescent="0.25"/>
    <row r="1435" s="21" customFormat="1" x14ac:dyDescent="0.25"/>
    <row r="1436" s="21" customFormat="1" x14ac:dyDescent="0.25"/>
    <row r="1437" s="21" customFormat="1" x14ac:dyDescent="0.25"/>
    <row r="1438" s="21" customFormat="1" x14ac:dyDescent="0.25"/>
    <row r="1439" s="21" customFormat="1" x14ac:dyDescent="0.25"/>
    <row r="1440" s="21" customFormat="1" x14ac:dyDescent="0.25"/>
    <row r="1441" s="21" customFormat="1" x14ac:dyDescent="0.25"/>
    <row r="1442" s="21" customFormat="1" x14ac:dyDescent="0.25"/>
    <row r="1443" s="21" customFormat="1" x14ac:dyDescent="0.25"/>
    <row r="1444" s="21" customFormat="1" x14ac:dyDescent="0.25"/>
    <row r="1445" s="21" customFormat="1" x14ac:dyDescent="0.25"/>
    <row r="1446" s="21" customFormat="1" x14ac:dyDescent="0.25"/>
    <row r="1447" s="21" customFormat="1" x14ac:dyDescent="0.25"/>
    <row r="1448" s="21" customFormat="1" x14ac:dyDescent="0.25"/>
    <row r="1449" s="21" customFormat="1" x14ac:dyDescent="0.25"/>
    <row r="1450" s="21" customFormat="1" x14ac:dyDescent="0.25"/>
    <row r="1451" s="21" customFormat="1" x14ac:dyDescent="0.25"/>
    <row r="1452" s="21" customFormat="1" x14ac:dyDescent="0.25"/>
    <row r="1453" s="21" customFormat="1" x14ac:dyDescent="0.25"/>
    <row r="1454" s="21" customFormat="1" x14ac:dyDescent="0.25"/>
    <row r="1455" s="21" customFormat="1" x14ac:dyDescent="0.25"/>
    <row r="1456" s="21" customFormat="1" x14ac:dyDescent="0.25"/>
    <row r="1457" s="21" customFormat="1" x14ac:dyDescent="0.25"/>
    <row r="1458" s="21" customFormat="1" x14ac:dyDescent="0.25"/>
    <row r="1459" s="21" customFormat="1" x14ac:dyDescent="0.25"/>
    <row r="1460" s="21" customFormat="1" x14ac:dyDescent="0.25"/>
    <row r="1461" s="21" customFormat="1" x14ac:dyDescent="0.25"/>
    <row r="1462" s="21" customFormat="1" x14ac:dyDescent="0.25"/>
    <row r="1463" s="21" customFormat="1" x14ac:dyDescent="0.25"/>
    <row r="1464" s="21" customFormat="1" x14ac:dyDescent="0.25"/>
    <row r="1465" s="21" customFormat="1" x14ac:dyDescent="0.25"/>
    <row r="1466" s="21" customFormat="1" x14ac:dyDescent="0.25"/>
    <row r="1467" s="21" customFormat="1" x14ac:dyDescent="0.25"/>
    <row r="1468" s="21" customFormat="1" x14ac:dyDescent="0.25"/>
    <row r="1469" s="21" customFormat="1" x14ac:dyDescent="0.25"/>
    <row r="1470" s="21" customFormat="1" x14ac:dyDescent="0.25"/>
    <row r="1471" s="21" customFormat="1" x14ac:dyDescent="0.25"/>
    <row r="1472" s="21" customFormat="1" x14ac:dyDescent="0.25"/>
    <row r="1473" s="21" customFormat="1" x14ac:dyDescent="0.25"/>
    <row r="1474" s="21" customFormat="1" x14ac:dyDescent="0.25"/>
    <row r="1475" s="21" customFormat="1" x14ac:dyDescent="0.25"/>
    <row r="1476" s="21" customFormat="1" x14ac:dyDescent="0.25"/>
    <row r="1477" s="21" customFormat="1" x14ac:dyDescent="0.25"/>
    <row r="1478" s="21" customFormat="1" x14ac:dyDescent="0.25"/>
    <row r="1479" s="21" customFormat="1" x14ac:dyDescent="0.25"/>
    <row r="1480" s="21" customFormat="1" x14ac:dyDescent="0.25"/>
    <row r="1481" s="21" customFormat="1" x14ac:dyDescent="0.25"/>
    <row r="1482" s="21" customFormat="1" x14ac:dyDescent="0.25"/>
    <row r="1483" s="21" customFormat="1" x14ac:dyDescent="0.25"/>
    <row r="1484" s="21" customFormat="1" x14ac:dyDescent="0.25"/>
    <row r="1485" s="21" customFormat="1" x14ac:dyDescent="0.25"/>
    <row r="1486" s="21" customFormat="1" x14ac:dyDescent="0.25"/>
    <row r="1487" s="21" customFormat="1" x14ac:dyDescent="0.25"/>
    <row r="1488" s="21" customFormat="1" x14ac:dyDescent="0.25"/>
    <row r="1489" s="21" customFormat="1" x14ac:dyDescent="0.25"/>
    <row r="1490" s="21" customFormat="1" x14ac:dyDescent="0.25"/>
    <row r="1491" s="21" customFormat="1" x14ac:dyDescent="0.25"/>
    <row r="1492" s="21" customFormat="1" x14ac:dyDescent="0.25"/>
    <row r="1493" s="21" customFormat="1" x14ac:dyDescent="0.25"/>
    <row r="1494" s="21" customFormat="1" x14ac:dyDescent="0.25"/>
    <row r="1495" s="21" customFormat="1" x14ac:dyDescent="0.25"/>
    <row r="1496" s="21" customFormat="1" x14ac:dyDescent="0.25"/>
    <row r="1497" s="21" customFormat="1" x14ac:dyDescent="0.25"/>
    <row r="1498" s="21" customFormat="1" x14ac:dyDescent="0.25"/>
    <row r="1499" s="21" customFormat="1" x14ac:dyDescent="0.25"/>
    <row r="1500" s="21" customFormat="1" x14ac:dyDescent="0.25"/>
    <row r="1501" s="21" customFormat="1" x14ac:dyDescent="0.25"/>
    <row r="1502" s="21" customFormat="1" x14ac:dyDescent="0.25"/>
    <row r="1503" s="21" customFormat="1" x14ac:dyDescent="0.25"/>
    <row r="1504" s="21" customFormat="1" x14ac:dyDescent="0.25"/>
    <row r="1505" s="21" customFormat="1" x14ac:dyDescent="0.25"/>
    <row r="1506" s="21" customFormat="1" x14ac:dyDescent="0.25"/>
    <row r="1507" s="21" customFormat="1" x14ac:dyDescent="0.25"/>
    <row r="1508" s="21" customFormat="1" x14ac:dyDescent="0.25"/>
    <row r="1509" s="21" customFormat="1" x14ac:dyDescent="0.25"/>
    <row r="1510" s="21" customFormat="1" x14ac:dyDescent="0.25"/>
    <row r="1511" s="21" customFormat="1" x14ac:dyDescent="0.25"/>
    <row r="1512" s="21" customFormat="1" x14ac:dyDescent="0.25"/>
    <row r="1513" s="21" customFormat="1" x14ac:dyDescent="0.25"/>
    <row r="1514" s="21" customFormat="1" x14ac:dyDescent="0.25"/>
    <row r="1515" s="21" customFormat="1" x14ac:dyDescent="0.25"/>
    <row r="1516" s="21" customFormat="1" x14ac:dyDescent="0.25"/>
    <row r="1517" s="21" customFormat="1" x14ac:dyDescent="0.25"/>
    <row r="1518" s="21" customFormat="1" x14ac:dyDescent="0.25"/>
    <row r="1519" s="21" customFormat="1" x14ac:dyDescent="0.25"/>
    <row r="1520" s="21" customFormat="1" x14ac:dyDescent="0.25"/>
    <row r="1521" s="21" customFormat="1" x14ac:dyDescent="0.25"/>
    <row r="1522" s="21" customFormat="1" x14ac:dyDescent="0.25"/>
    <row r="1523" s="21" customFormat="1" x14ac:dyDescent="0.25"/>
    <row r="1524" s="21" customFormat="1" x14ac:dyDescent="0.25"/>
    <row r="1525" s="21" customFormat="1" x14ac:dyDescent="0.25"/>
    <row r="1526" s="21" customFormat="1" x14ac:dyDescent="0.25"/>
    <row r="1527" s="21" customFormat="1" x14ac:dyDescent="0.25"/>
    <row r="1528" s="21" customFormat="1" x14ac:dyDescent="0.25"/>
    <row r="1529" s="21" customFormat="1" x14ac:dyDescent="0.25"/>
    <row r="1530" s="21" customFormat="1" x14ac:dyDescent="0.25"/>
    <row r="1531" s="21" customFormat="1" x14ac:dyDescent="0.25"/>
    <row r="1532" s="21" customFormat="1" x14ac:dyDescent="0.25"/>
    <row r="1533" s="21" customFormat="1" x14ac:dyDescent="0.25"/>
    <row r="1534" s="21" customFormat="1" x14ac:dyDescent="0.25"/>
    <row r="1535" s="21" customFormat="1" x14ac:dyDescent="0.25"/>
    <row r="1536" s="21" customFormat="1" x14ac:dyDescent="0.25"/>
    <row r="1537" s="21" customFormat="1" x14ac:dyDescent="0.25"/>
    <row r="1538" s="21" customFormat="1" x14ac:dyDescent="0.25"/>
    <row r="1539" s="21" customFormat="1" x14ac:dyDescent="0.25"/>
    <row r="1540" s="21" customFormat="1" x14ac:dyDescent="0.25"/>
    <row r="1541" s="21" customFormat="1" x14ac:dyDescent="0.25"/>
    <row r="1542" s="21" customFormat="1" x14ac:dyDescent="0.25"/>
    <row r="1543" s="21" customFormat="1" x14ac:dyDescent="0.25"/>
    <row r="1544" s="21" customFormat="1" x14ac:dyDescent="0.25"/>
    <row r="1545" s="21" customFormat="1" x14ac:dyDescent="0.25"/>
    <row r="1546" s="21" customFormat="1" x14ac:dyDescent="0.25"/>
    <row r="1547" s="21" customFormat="1" x14ac:dyDescent="0.25"/>
    <row r="1548" s="21" customFormat="1" x14ac:dyDescent="0.25"/>
    <row r="1549" s="21" customFormat="1" x14ac:dyDescent="0.25"/>
    <row r="1550" s="21" customFormat="1" x14ac:dyDescent="0.25"/>
    <row r="1551" s="21" customFormat="1" x14ac:dyDescent="0.25"/>
    <row r="1552" s="21" customFormat="1" x14ac:dyDescent="0.25"/>
    <row r="1553" s="21" customFormat="1" x14ac:dyDescent="0.25"/>
    <row r="1554" s="21" customFormat="1" x14ac:dyDescent="0.25"/>
    <row r="1555" s="21" customFormat="1" x14ac:dyDescent="0.25"/>
    <row r="1556" s="21" customFormat="1" x14ac:dyDescent="0.25"/>
    <row r="1557" s="21" customFormat="1" x14ac:dyDescent="0.25"/>
    <row r="1558" s="21" customFormat="1" x14ac:dyDescent="0.25"/>
    <row r="1559" s="21" customFormat="1" x14ac:dyDescent="0.25"/>
    <row r="1560" s="21" customFormat="1" x14ac:dyDescent="0.25"/>
    <row r="1561" s="21" customFormat="1" x14ac:dyDescent="0.25"/>
    <row r="1562" s="21" customFormat="1" x14ac:dyDescent="0.25"/>
    <row r="1563" s="21" customFormat="1" x14ac:dyDescent="0.25"/>
    <row r="1564" s="21" customFormat="1" x14ac:dyDescent="0.25"/>
    <row r="1565" s="21" customFormat="1" x14ac:dyDescent="0.25"/>
    <row r="1566" s="21" customFormat="1" x14ac:dyDescent="0.25"/>
    <row r="1567" s="21" customFormat="1" x14ac:dyDescent="0.25"/>
    <row r="1568" s="21" customFormat="1" x14ac:dyDescent="0.25"/>
    <row r="1569" s="21" customFormat="1" x14ac:dyDescent="0.25"/>
    <row r="1570" s="21" customFormat="1" x14ac:dyDescent="0.25"/>
    <row r="1571" s="21" customFormat="1" x14ac:dyDescent="0.25"/>
    <row r="1572" s="21" customFormat="1" x14ac:dyDescent="0.25"/>
    <row r="1573" s="21" customFormat="1" x14ac:dyDescent="0.25"/>
    <row r="1574" s="21" customFormat="1" x14ac:dyDescent="0.25"/>
    <row r="1575" s="21" customFormat="1" x14ac:dyDescent="0.25"/>
    <row r="1576" s="21" customFormat="1" x14ac:dyDescent="0.25"/>
    <row r="1577" s="21" customFormat="1" x14ac:dyDescent="0.25"/>
    <row r="1578" s="21" customFormat="1" x14ac:dyDescent="0.25"/>
    <row r="1579" s="21" customFormat="1" x14ac:dyDescent="0.25"/>
    <row r="1580" s="21" customFormat="1" x14ac:dyDescent="0.25"/>
    <row r="1581" s="21" customFormat="1" x14ac:dyDescent="0.25"/>
    <row r="1582" s="21" customFormat="1" x14ac:dyDescent="0.25"/>
    <row r="1583" s="21" customFormat="1" x14ac:dyDescent="0.25"/>
    <row r="1584" s="21" customFormat="1" x14ac:dyDescent="0.25"/>
    <row r="1585" s="21" customFormat="1" x14ac:dyDescent="0.25"/>
    <row r="1586" s="21" customFormat="1" x14ac:dyDescent="0.25"/>
    <row r="1587" s="21" customFormat="1" x14ac:dyDescent="0.25"/>
    <row r="1588" s="21" customFormat="1" x14ac:dyDescent="0.25"/>
    <row r="1589" s="21" customFormat="1" x14ac:dyDescent="0.25"/>
    <row r="1590" s="21" customFormat="1" x14ac:dyDescent="0.25"/>
    <row r="1591" s="21" customFormat="1" x14ac:dyDescent="0.25"/>
    <row r="1592" s="21" customFormat="1" x14ac:dyDescent="0.25"/>
    <row r="1593" s="21" customFormat="1" x14ac:dyDescent="0.25"/>
    <row r="1594" s="21" customFormat="1" x14ac:dyDescent="0.25"/>
    <row r="1595" s="21" customFormat="1" x14ac:dyDescent="0.25"/>
    <row r="1596" s="21" customFormat="1" x14ac:dyDescent="0.25"/>
    <row r="1597" s="21" customFormat="1" x14ac:dyDescent="0.25"/>
    <row r="1598" s="21" customFormat="1" x14ac:dyDescent="0.25"/>
    <row r="1599" s="21" customFormat="1" x14ac:dyDescent="0.25"/>
    <row r="1600" s="21" customFormat="1" x14ac:dyDescent="0.25"/>
    <row r="1601" s="21" customFormat="1" x14ac:dyDescent="0.25"/>
    <row r="1602" s="21" customFormat="1" x14ac:dyDescent="0.25"/>
    <row r="1603" s="21" customFormat="1" x14ac:dyDescent="0.25"/>
    <row r="1604" s="21" customFormat="1" x14ac:dyDescent="0.25"/>
    <row r="1605" s="21" customFormat="1" x14ac:dyDescent="0.25"/>
    <row r="1606" s="21" customFormat="1" x14ac:dyDescent="0.25"/>
    <row r="1607" s="21" customFormat="1" x14ac:dyDescent="0.25"/>
    <row r="1608" s="21" customFormat="1" x14ac:dyDescent="0.25"/>
    <row r="1609" s="21" customFormat="1" x14ac:dyDescent="0.25"/>
    <row r="1610" s="21" customFormat="1" x14ac:dyDescent="0.25"/>
    <row r="1611" s="21" customFormat="1" x14ac:dyDescent="0.25"/>
    <row r="1612" s="21" customFormat="1" x14ac:dyDescent="0.25"/>
    <row r="1613" s="21" customFormat="1" x14ac:dyDescent="0.25"/>
    <row r="1614" s="21" customFormat="1" x14ac:dyDescent="0.25"/>
    <row r="1615" s="21" customFormat="1" x14ac:dyDescent="0.25"/>
    <row r="1616" s="21" customFormat="1" x14ac:dyDescent="0.25"/>
    <row r="1617" s="21" customFormat="1" x14ac:dyDescent="0.25"/>
    <row r="1618" s="21" customFormat="1" x14ac:dyDescent="0.25"/>
    <row r="1619" s="21" customFormat="1" x14ac:dyDescent="0.25"/>
    <row r="1620" s="21" customFormat="1" x14ac:dyDescent="0.25"/>
    <row r="1621" s="21" customFormat="1" x14ac:dyDescent="0.25"/>
    <row r="1622" s="21" customFormat="1" x14ac:dyDescent="0.25"/>
    <row r="1623" s="21" customFormat="1" x14ac:dyDescent="0.25"/>
    <row r="1624" s="21" customFormat="1" x14ac:dyDescent="0.25"/>
    <row r="1625" s="21" customFormat="1" x14ac:dyDescent="0.25"/>
    <row r="1626" s="21" customFormat="1" x14ac:dyDescent="0.25"/>
    <row r="1627" s="21" customFormat="1" x14ac:dyDescent="0.25"/>
    <row r="1628" s="21" customFormat="1" x14ac:dyDescent="0.25"/>
    <row r="1629" s="21" customFormat="1" x14ac:dyDescent="0.25"/>
    <row r="1630" s="21" customFormat="1" x14ac:dyDescent="0.25"/>
    <row r="1631" s="21" customFormat="1" x14ac:dyDescent="0.25"/>
    <row r="1632" s="21" customFormat="1" x14ac:dyDescent="0.25"/>
    <row r="1633" s="21" customFormat="1" x14ac:dyDescent="0.25"/>
    <row r="1634" s="21" customFormat="1" x14ac:dyDescent="0.25"/>
    <row r="1635" s="21" customFormat="1" x14ac:dyDescent="0.25"/>
    <row r="1636" s="21" customFormat="1" x14ac:dyDescent="0.25"/>
    <row r="1637" s="21" customFormat="1" x14ac:dyDescent="0.25"/>
    <row r="1638" s="21" customFormat="1" x14ac:dyDescent="0.25"/>
    <row r="1639" s="21" customFormat="1" x14ac:dyDescent="0.25"/>
    <row r="1640" s="21" customFormat="1" x14ac:dyDescent="0.25"/>
    <row r="1641" s="21" customFormat="1" x14ac:dyDescent="0.25"/>
    <row r="1642" s="21" customFormat="1" x14ac:dyDescent="0.25"/>
    <row r="1643" s="21" customFormat="1" x14ac:dyDescent="0.25"/>
    <row r="1644" s="21" customFormat="1" x14ac:dyDescent="0.25"/>
    <row r="1645" s="21" customFormat="1" x14ac:dyDescent="0.25"/>
    <row r="1646" s="21" customFormat="1" x14ac:dyDescent="0.25"/>
    <row r="1647" s="21" customFormat="1" x14ac:dyDescent="0.25"/>
    <row r="1648" s="21" customFormat="1" x14ac:dyDescent="0.25"/>
    <row r="1649" s="21" customFormat="1" x14ac:dyDescent="0.25"/>
    <row r="1650" s="21" customFormat="1" x14ac:dyDescent="0.25"/>
    <row r="1651" s="21" customFormat="1" x14ac:dyDescent="0.25"/>
    <row r="1652" s="21" customFormat="1" x14ac:dyDescent="0.25"/>
    <row r="1653" s="21" customFormat="1" x14ac:dyDescent="0.25"/>
    <row r="1654" s="21" customFormat="1" x14ac:dyDescent="0.25"/>
    <row r="1655" s="21" customFormat="1" x14ac:dyDescent="0.25"/>
    <row r="1656" s="21" customFormat="1" x14ac:dyDescent="0.25"/>
    <row r="1657" s="21" customFormat="1" x14ac:dyDescent="0.25"/>
    <row r="1658" s="21" customFormat="1" x14ac:dyDescent="0.25"/>
    <row r="1659" s="21" customFormat="1" x14ac:dyDescent="0.25"/>
    <row r="1660" s="21" customFormat="1" x14ac:dyDescent="0.25"/>
    <row r="1661" s="21" customFormat="1" x14ac:dyDescent="0.25"/>
    <row r="1662" s="21" customFormat="1" x14ac:dyDescent="0.25"/>
    <row r="1663" s="21" customFormat="1" x14ac:dyDescent="0.25"/>
    <row r="1664" s="21" customFormat="1" x14ac:dyDescent="0.25"/>
    <row r="1665" s="21" customFormat="1" x14ac:dyDescent="0.25"/>
    <row r="1666" s="21" customFormat="1" x14ac:dyDescent="0.25"/>
    <row r="1667" s="21" customFormat="1" x14ac:dyDescent="0.25"/>
    <row r="1668" s="21" customFormat="1" x14ac:dyDescent="0.25"/>
    <row r="1669" s="21" customFormat="1" x14ac:dyDescent="0.25"/>
    <row r="1670" s="21" customFormat="1" x14ac:dyDescent="0.25"/>
    <row r="1671" s="21" customFormat="1" x14ac:dyDescent="0.25"/>
    <row r="1672" s="21" customFormat="1" x14ac:dyDescent="0.25"/>
    <row r="1673" s="21" customFormat="1" x14ac:dyDescent="0.25"/>
    <row r="1674" s="21" customFormat="1" x14ac:dyDescent="0.25"/>
    <row r="1675" s="21" customFormat="1" x14ac:dyDescent="0.25"/>
    <row r="1676" s="21" customFormat="1" x14ac:dyDescent="0.25"/>
    <row r="1677" s="21" customFormat="1" x14ac:dyDescent="0.25"/>
    <row r="1678" s="21" customFormat="1" x14ac:dyDescent="0.25"/>
    <row r="1679" s="21" customFormat="1" x14ac:dyDescent="0.25"/>
    <row r="1680" s="21" customFormat="1" x14ac:dyDescent="0.25"/>
    <row r="1681" s="21" customFormat="1" x14ac:dyDescent="0.25"/>
    <row r="1682" s="21" customFormat="1" x14ac:dyDescent="0.25"/>
    <row r="1683" s="21" customFormat="1" x14ac:dyDescent="0.25"/>
    <row r="1684" s="21" customFormat="1" x14ac:dyDescent="0.25"/>
    <row r="1685" s="21" customFormat="1" x14ac:dyDescent="0.25"/>
    <row r="1686" s="21" customFormat="1" x14ac:dyDescent="0.25"/>
    <row r="1687" s="21" customFormat="1" x14ac:dyDescent="0.25"/>
    <row r="1688" s="21" customFormat="1" x14ac:dyDescent="0.25"/>
    <row r="1689" s="21" customFormat="1" x14ac:dyDescent="0.25"/>
    <row r="1690" s="21" customFormat="1" x14ac:dyDescent="0.25"/>
    <row r="1691" s="21" customFormat="1" x14ac:dyDescent="0.25"/>
    <row r="1692" s="21" customFormat="1" x14ac:dyDescent="0.25"/>
    <row r="1693" s="21" customFormat="1" x14ac:dyDescent="0.25"/>
    <row r="1694" s="21" customFormat="1" x14ac:dyDescent="0.25"/>
    <row r="1695" s="21" customFormat="1" x14ac:dyDescent="0.25"/>
    <row r="1696" s="21" customFormat="1" x14ac:dyDescent="0.25"/>
    <row r="1697" s="21" customFormat="1" x14ac:dyDescent="0.25"/>
    <row r="1698" s="21" customFormat="1" x14ac:dyDescent="0.25"/>
    <row r="1699" s="21" customFormat="1" x14ac:dyDescent="0.25"/>
    <row r="1700" s="21" customFormat="1" x14ac:dyDescent="0.25"/>
    <row r="1701" s="21" customFormat="1" x14ac:dyDescent="0.25"/>
    <row r="1702" s="21" customFormat="1" x14ac:dyDescent="0.25"/>
    <row r="1703" s="21" customFormat="1" x14ac:dyDescent="0.25"/>
    <row r="1704" s="21" customFormat="1" x14ac:dyDescent="0.25"/>
    <row r="1705" s="21" customFormat="1" x14ac:dyDescent="0.25"/>
    <row r="1706" s="21" customFormat="1" x14ac:dyDescent="0.25"/>
    <row r="1707" s="21" customFormat="1" x14ac:dyDescent="0.25"/>
    <row r="1708" s="21" customFormat="1" x14ac:dyDescent="0.25"/>
    <row r="1709" s="21" customFormat="1" x14ac:dyDescent="0.25"/>
    <row r="1710" s="21" customFormat="1" x14ac:dyDescent="0.25"/>
    <row r="1711" s="21" customFormat="1" x14ac:dyDescent="0.25"/>
    <row r="1712" s="21" customFormat="1" x14ac:dyDescent="0.25"/>
    <row r="1713" s="21" customFormat="1" x14ac:dyDescent="0.25"/>
    <row r="1714" s="21" customFormat="1" x14ac:dyDescent="0.25"/>
    <row r="1715" s="21" customFormat="1" x14ac:dyDescent="0.25"/>
    <row r="1716" s="21" customFormat="1" x14ac:dyDescent="0.25"/>
    <row r="1717" s="21" customFormat="1" x14ac:dyDescent="0.25"/>
    <row r="1718" s="21" customFormat="1" x14ac:dyDescent="0.25"/>
    <row r="1719" s="21" customFormat="1" x14ac:dyDescent="0.25"/>
    <row r="1720" s="21" customFormat="1" x14ac:dyDescent="0.25"/>
    <row r="1721" s="21" customFormat="1" x14ac:dyDescent="0.25"/>
    <row r="1722" s="21" customFormat="1" x14ac:dyDescent="0.25"/>
    <row r="1723" s="21" customFormat="1" x14ac:dyDescent="0.25"/>
    <row r="1724" s="21" customFormat="1" x14ac:dyDescent="0.25"/>
    <row r="1725" s="21" customFormat="1" x14ac:dyDescent="0.25"/>
    <row r="1726" s="21" customFormat="1" x14ac:dyDescent="0.25"/>
    <row r="1727" s="21" customFormat="1" x14ac:dyDescent="0.25"/>
    <row r="1728" s="21" customFormat="1" x14ac:dyDescent="0.25"/>
    <row r="1729" s="21" customFormat="1" x14ac:dyDescent="0.25"/>
    <row r="1730" s="21" customFormat="1" x14ac:dyDescent="0.25"/>
    <row r="1731" s="21" customFormat="1" x14ac:dyDescent="0.25"/>
    <row r="1732" s="21" customFormat="1" x14ac:dyDescent="0.25"/>
    <row r="1733" s="21" customFormat="1" x14ac:dyDescent="0.25"/>
    <row r="1734" s="21" customFormat="1" x14ac:dyDescent="0.25"/>
    <row r="1735" s="21" customFormat="1" x14ac:dyDescent="0.25"/>
    <row r="1736" s="21" customFormat="1" x14ac:dyDescent="0.25"/>
    <row r="1737" s="21" customFormat="1" x14ac:dyDescent="0.25"/>
    <row r="1738" s="21" customFormat="1" x14ac:dyDescent="0.25"/>
    <row r="1739" s="21" customFormat="1" x14ac:dyDescent="0.25"/>
    <row r="1740" s="21" customFormat="1" x14ac:dyDescent="0.25"/>
    <row r="1741" s="21" customFormat="1" x14ac:dyDescent="0.25"/>
    <row r="1742" s="21" customFormat="1" x14ac:dyDescent="0.25"/>
    <row r="1743" s="21" customFormat="1" x14ac:dyDescent="0.25"/>
    <row r="1744" s="21" customFormat="1" x14ac:dyDescent="0.25"/>
    <row r="1745" s="21" customFormat="1" x14ac:dyDescent="0.25"/>
    <row r="1746" s="21" customFormat="1" x14ac:dyDescent="0.25"/>
    <row r="1747" s="21" customFormat="1" x14ac:dyDescent="0.25"/>
    <row r="1748" s="21" customFormat="1" x14ac:dyDescent="0.25"/>
    <row r="1749" s="21" customFormat="1" x14ac:dyDescent="0.25"/>
    <row r="1750" s="21" customFormat="1" x14ac:dyDescent="0.25"/>
    <row r="1751" s="21" customFormat="1" x14ac:dyDescent="0.25"/>
    <row r="1752" s="21" customFormat="1" x14ac:dyDescent="0.25"/>
    <row r="1753" s="21" customFormat="1" x14ac:dyDescent="0.25"/>
    <row r="1754" s="21" customFormat="1" x14ac:dyDescent="0.25"/>
    <row r="1755" s="21" customFormat="1" x14ac:dyDescent="0.25"/>
    <row r="1756" s="21" customFormat="1" x14ac:dyDescent="0.25"/>
    <row r="1757" s="21" customFormat="1" x14ac:dyDescent="0.25"/>
    <row r="1758" s="21" customFormat="1" x14ac:dyDescent="0.25"/>
    <row r="1759" s="21" customFormat="1" x14ac:dyDescent="0.25"/>
    <row r="1760" s="21" customFormat="1" x14ac:dyDescent="0.25"/>
    <row r="1761" s="21" customFormat="1" x14ac:dyDescent="0.25"/>
    <row r="1762" s="21" customFormat="1" x14ac:dyDescent="0.25"/>
    <row r="1763" s="21" customFormat="1" x14ac:dyDescent="0.25"/>
    <row r="1764" s="21" customFormat="1" x14ac:dyDescent="0.25"/>
    <row r="1765" s="21" customFormat="1" x14ac:dyDescent="0.25"/>
    <row r="1766" s="21" customFormat="1" x14ac:dyDescent="0.25"/>
    <row r="1767" s="21" customFormat="1" x14ac:dyDescent="0.25"/>
    <row r="1768" s="21" customFormat="1" x14ac:dyDescent="0.25"/>
    <row r="1769" s="21" customFormat="1" x14ac:dyDescent="0.25"/>
    <row r="1770" s="21" customFormat="1" x14ac:dyDescent="0.25"/>
    <row r="1771" s="21" customFormat="1" x14ac:dyDescent="0.25"/>
    <row r="1772" s="21" customFormat="1" x14ac:dyDescent="0.25"/>
    <row r="1773" s="21" customFormat="1" x14ac:dyDescent="0.25"/>
    <row r="1774" s="21" customFormat="1" x14ac:dyDescent="0.25"/>
    <row r="1775" s="21" customFormat="1" x14ac:dyDescent="0.25"/>
    <row r="1776" s="21" customFormat="1" x14ac:dyDescent="0.25"/>
    <row r="1777" s="21" customFormat="1" x14ac:dyDescent="0.25"/>
    <row r="1778" s="21" customFormat="1" x14ac:dyDescent="0.25"/>
    <row r="1779" s="21" customFormat="1" x14ac:dyDescent="0.25"/>
    <row r="1780" s="21" customFormat="1" x14ac:dyDescent="0.25"/>
    <row r="1781" s="21" customFormat="1" x14ac:dyDescent="0.25"/>
    <row r="1782" s="21" customFormat="1" x14ac:dyDescent="0.25"/>
    <row r="1783" s="21" customFormat="1" x14ac:dyDescent="0.25"/>
    <row r="1784" s="21" customFormat="1" x14ac:dyDescent="0.25"/>
    <row r="1785" s="21" customFormat="1" x14ac:dyDescent="0.25"/>
    <row r="1786" s="21" customFormat="1" x14ac:dyDescent="0.25"/>
    <row r="1787" s="21" customFormat="1" x14ac:dyDescent="0.25"/>
    <row r="1788" s="21" customFormat="1" x14ac:dyDescent="0.25"/>
    <row r="1789" s="21" customFormat="1" x14ac:dyDescent="0.25"/>
    <row r="1790" s="21" customFormat="1" x14ac:dyDescent="0.25"/>
    <row r="1791" s="21" customFormat="1" x14ac:dyDescent="0.25"/>
    <row r="1792" s="21" customFormat="1" x14ac:dyDescent="0.25"/>
    <row r="1793" s="21" customFormat="1" x14ac:dyDescent="0.25"/>
    <row r="1794" s="21" customFormat="1" x14ac:dyDescent="0.25"/>
    <row r="1795" s="21" customFormat="1" x14ac:dyDescent="0.25"/>
    <row r="1796" s="21" customFormat="1" x14ac:dyDescent="0.25"/>
    <row r="1797" s="21" customFormat="1" x14ac:dyDescent="0.25"/>
    <row r="1798" s="21" customFormat="1" x14ac:dyDescent="0.25"/>
    <row r="1799" s="21" customFormat="1" x14ac:dyDescent="0.25"/>
    <row r="1800" s="21" customFormat="1" x14ac:dyDescent="0.25"/>
    <row r="1801" s="21" customFormat="1" x14ac:dyDescent="0.25"/>
    <row r="1802" s="21" customFormat="1" x14ac:dyDescent="0.25"/>
    <row r="1803" s="21" customFormat="1" x14ac:dyDescent="0.25"/>
    <row r="1804" s="21" customFormat="1" x14ac:dyDescent="0.25"/>
    <row r="1805" s="21" customFormat="1" x14ac:dyDescent="0.25"/>
    <row r="1806" s="21" customFormat="1" x14ac:dyDescent="0.25"/>
    <row r="1807" s="21" customFormat="1" x14ac:dyDescent="0.25"/>
    <row r="1808" s="21" customFormat="1" x14ac:dyDescent="0.25"/>
    <row r="1809" s="21" customFormat="1" x14ac:dyDescent="0.25"/>
    <row r="1810" s="21" customFormat="1" x14ac:dyDescent="0.25"/>
    <row r="1811" s="21" customFormat="1" x14ac:dyDescent="0.25"/>
    <row r="1812" s="21" customFormat="1" x14ac:dyDescent="0.25"/>
    <row r="1813" s="21" customFormat="1" x14ac:dyDescent="0.25"/>
    <row r="1814" s="21" customFormat="1" x14ac:dyDescent="0.25"/>
    <row r="1815" s="21" customFormat="1" x14ac:dyDescent="0.25"/>
    <row r="1816" s="21" customFormat="1" x14ac:dyDescent="0.25"/>
    <row r="1817" s="21" customFormat="1" x14ac:dyDescent="0.25"/>
    <row r="1818" s="21" customFormat="1" x14ac:dyDescent="0.25"/>
    <row r="1819" s="21" customFormat="1" x14ac:dyDescent="0.25"/>
    <row r="1820" s="21" customFormat="1" x14ac:dyDescent="0.25"/>
    <row r="1821" s="21" customFormat="1" x14ac:dyDescent="0.25"/>
    <row r="1822" s="21" customFormat="1" x14ac:dyDescent="0.25"/>
    <row r="1823" s="21" customFormat="1" x14ac:dyDescent="0.25"/>
    <row r="1824" s="21" customFormat="1" x14ac:dyDescent="0.25"/>
    <row r="1825" s="21" customFormat="1" x14ac:dyDescent="0.25"/>
    <row r="1826" s="21" customFormat="1" x14ac:dyDescent="0.25"/>
    <row r="1827" s="21" customFormat="1" x14ac:dyDescent="0.25"/>
    <row r="1828" s="21" customFormat="1" x14ac:dyDescent="0.25"/>
    <row r="1829" s="21" customFormat="1" x14ac:dyDescent="0.25"/>
    <row r="1830" s="21" customFormat="1" x14ac:dyDescent="0.25"/>
    <row r="1831" s="21" customFormat="1" x14ac:dyDescent="0.25"/>
    <row r="1832" s="21" customFormat="1" x14ac:dyDescent="0.25"/>
    <row r="1833" s="21" customFormat="1" x14ac:dyDescent="0.25"/>
    <row r="1834" s="21" customFormat="1" x14ac:dyDescent="0.25"/>
    <row r="1835" s="21" customFormat="1" x14ac:dyDescent="0.25"/>
    <row r="1836" s="21" customFormat="1" x14ac:dyDescent="0.25"/>
    <row r="1837" s="21" customFormat="1" x14ac:dyDescent="0.25"/>
    <row r="1838" s="21" customFormat="1" x14ac:dyDescent="0.25"/>
    <row r="1839" s="21" customFormat="1" x14ac:dyDescent="0.25"/>
    <row r="1840" s="21" customFormat="1" x14ac:dyDescent="0.25"/>
    <row r="1841" s="21" customFormat="1" x14ac:dyDescent="0.25"/>
    <row r="1842" s="21" customFormat="1" x14ac:dyDescent="0.25"/>
    <row r="1843" s="21" customFormat="1" x14ac:dyDescent="0.25"/>
    <row r="1844" s="21" customFormat="1" x14ac:dyDescent="0.25"/>
    <row r="1845" s="21" customFormat="1" x14ac:dyDescent="0.25"/>
    <row r="1846" s="21" customFormat="1" x14ac:dyDescent="0.25"/>
    <row r="1847" s="21" customFormat="1" x14ac:dyDescent="0.25"/>
    <row r="1848" s="21" customFormat="1" x14ac:dyDescent="0.25"/>
    <row r="1849" s="21" customFormat="1" x14ac:dyDescent="0.25"/>
    <row r="1850" s="21" customFormat="1" x14ac:dyDescent="0.25"/>
    <row r="1851" s="21" customFormat="1" x14ac:dyDescent="0.25"/>
    <row r="1852" s="21" customFormat="1" x14ac:dyDescent="0.25"/>
    <row r="1853" s="21" customFormat="1" x14ac:dyDescent="0.25"/>
    <row r="1854" s="21" customFormat="1" x14ac:dyDescent="0.25"/>
    <row r="1855" s="21" customFormat="1" x14ac:dyDescent="0.25"/>
    <row r="1856" s="21" customFormat="1" x14ac:dyDescent="0.25"/>
    <row r="1857" s="21" customFormat="1" x14ac:dyDescent="0.25"/>
    <row r="1858" s="21" customFormat="1" x14ac:dyDescent="0.25"/>
    <row r="1859" s="21" customFormat="1" x14ac:dyDescent="0.25"/>
    <row r="1860" s="21" customFormat="1" x14ac:dyDescent="0.25"/>
    <row r="1861" s="21" customFormat="1" x14ac:dyDescent="0.25"/>
    <row r="1862" s="21" customFormat="1" x14ac:dyDescent="0.25"/>
    <row r="1863" s="21" customFormat="1" x14ac:dyDescent="0.25"/>
    <row r="1864" s="21" customFormat="1" x14ac:dyDescent="0.25"/>
    <row r="1865" s="21" customFormat="1" x14ac:dyDescent="0.25"/>
    <row r="1866" s="21" customFormat="1" x14ac:dyDescent="0.25"/>
    <row r="1867" s="21" customFormat="1" x14ac:dyDescent="0.25"/>
    <row r="1868" s="21" customFormat="1" x14ac:dyDescent="0.25"/>
    <row r="1869" s="21" customFormat="1" x14ac:dyDescent="0.25"/>
    <row r="1870" s="21" customFormat="1" x14ac:dyDescent="0.25"/>
    <row r="1871" s="21" customFormat="1" x14ac:dyDescent="0.25"/>
    <row r="1872" s="21" customFormat="1" x14ac:dyDescent="0.25"/>
    <row r="1873" s="21" customFormat="1" x14ac:dyDescent="0.25"/>
    <row r="1874" s="21" customFormat="1" x14ac:dyDescent="0.25"/>
    <row r="1875" s="21" customFormat="1" x14ac:dyDescent="0.25"/>
    <row r="1876" s="21" customFormat="1" x14ac:dyDescent="0.25"/>
    <row r="1877" s="21" customFormat="1" x14ac:dyDescent="0.25"/>
    <row r="1878" s="21" customFormat="1" x14ac:dyDescent="0.25"/>
    <row r="1879" s="21" customFormat="1" x14ac:dyDescent="0.25"/>
    <row r="1880" s="21" customFormat="1" x14ac:dyDescent="0.25"/>
    <row r="1881" s="21" customFormat="1" x14ac:dyDescent="0.25"/>
    <row r="1882" s="21" customFormat="1" x14ac:dyDescent="0.25"/>
    <row r="1883" s="21" customFormat="1" x14ac:dyDescent="0.25"/>
    <row r="1884" s="21" customFormat="1" x14ac:dyDescent="0.25"/>
    <row r="1885" s="21" customFormat="1" x14ac:dyDescent="0.25"/>
    <row r="1886" s="21" customFormat="1" x14ac:dyDescent="0.25"/>
    <row r="1887" s="21" customFormat="1" x14ac:dyDescent="0.25"/>
    <row r="1888" s="21" customFormat="1" x14ac:dyDescent="0.25"/>
    <row r="1889" s="21" customFormat="1" x14ac:dyDescent="0.25"/>
    <row r="1890" s="21" customFormat="1" x14ac:dyDescent="0.25"/>
    <row r="1891" s="21" customFormat="1" x14ac:dyDescent="0.25"/>
    <row r="1892" s="21" customFormat="1" x14ac:dyDescent="0.25"/>
    <row r="1893" s="21" customFormat="1" x14ac:dyDescent="0.25"/>
    <row r="1894" s="21" customFormat="1" x14ac:dyDescent="0.25"/>
    <row r="1895" s="21" customFormat="1" x14ac:dyDescent="0.25"/>
    <row r="1896" s="21" customFormat="1" x14ac:dyDescent="0.25"/>
    <row r="1897" s="21" customFormat="1" x14ac:dyDescent="0.25"/>
    <row r="1898" s="21" customFormat="1" x14ac:dyDescent="0.25"/>
    <row r="1899" s="21" customFormat="1" x14ac:dyDescent="0.25"/>
    <row r="1900" s="21" customFormat="1" x14ac:dyDescent="0.25"/>
    <row r="1901" s="21" customFormat="1" x14ac:dyDescent="0.25"/>
    <row r="1902" s="21" customFormat="1" x14ac:dyDescent="0.25"/>
    <row r="1903" s="21" customFormat="1" x14ac:dyDescent="0.25"/>
    <row r="1904" s="21" customFormat="1" x14ac:dyDescent="0.25"/>
    <row r="1905" s="21" customFormat="1" x14ac:dyDescent="0.25"/>
    <row r="1906" s="21" customFormat="1" x14ac:dyDescent="0.25"/>
    <row r="1907" s="21" customFormat="1" x14ac:dyDescent="0.25"/>
    <row r="1908" s="21" customFormat="1" x14ac:dyDescent="0.25"/>
    <row r="1909" s="21" customFormat="1" x14ac:dyDescent="0.25"/>
    <row r="1910" s="21" customFormat="1" x14ac:dyDescent="0.25"/>
    <row r="1911" s="21" customFormat="1" x14ac:dyDescent="0.25"/>
    <row r="1912" s="21" customFormat="1" x14ac:dyDescent="0.25"/>
    <row r="1913" s="21" customFormat="1" x14ac:dyDescent="0.25"/>
    <row r="1914" s="21" customFormat="1" x14ac:dyDescent="0.25"/>
    <row r="1915" s="21" customFormat="1" x14ac:dyDescent="0.25"/>
    <row r="1916" s="21" customFormat="1" x14ac:dyDescent="0.25"/>
    <row r="1917" s="21" customFormat="1" x14ac:dyDescent="0.25"/>
    <row r="1918" s="21" customFormat="1" x14ac:dyDescent="0.25"/>
    <row r="1919" s="21" customFormat="1" x14ac:dyDescent="0.25"/>
    <row r="1920" s="21" customFormat="1" x14ac:dyDescent="0.25"/>
    <row r="1921" s="21" customFormat="1" x14ac:dyDescent="0.25"/>
    <row r="1922" s="21" customFormat="1" x14ac:dyDescent="0.25"/>
    <row r="1923" s="21" customFormat="1" x14ac:dyDescent="0.25"/>
    <row r="1924" s="21" customFormat="1" x14ac:dyDescent="0.25"/>
    <row r="1925" s="21" customFormat="1" x14ac:dyDescent="0.25"/>
    <row r="1926" s="21" customFormat="1" x14ac:dyDescent="0.25"/>
    <row r="1927" s="21" customFormat="1" x14ac:dyDescent="0.25"/>
    <row r="1928" s="21" customFormat="1" x14ac:dyDescent="0.25"/>
    <row r="1929" s="21" customFormat="1" x14ac:dyDescent="0.25"/>
    <row r="1930" s="21" customFormat="1" x14ac:dyDescent="0.25"/>
    <row r="1931" s="21" customFormat="1" x14ac:dyDescent="0.25"/>
    <row r="1932" s="21" customFormat="1" x14ac:dyDescent="0.25"/>
    <row r="1933" s="21" customFormat="1" x14ac:dyDescent="0.25"/>
    <row r="1934" s="21" customFormat="1" x14ac:dyDescent="0.25"/>
    <row r="1935" s="21" customFormat="1" x14ac:dyDescent="0.25"/>
    <row r="1936" s="21" customFormat="1" x14ac:dyDescent="0.25"/>
    <row r="1937" s="21" customFormat="1" x14ac:dyDescent="0.25"/>
    <row r="1938" s="21" customFormat="1" x14ac:dyDescent="0.25"/>
    <row r="1939" s="21" customFormat="1" x14ac:dyDescent="0.25"/>
    <row r="1940" s="21" customFormat="1" x14ac:dyDescent="0.25"/>
    <row r="1941" s="21" customFormat="1" x14ac:dyDescent="0.25"/>
    <row r="1942" s="21" customFormat="1" x14ac:dyDescent="0.25"/>
    <row r="1943" s="21" customFormat="1" x14ac:dyDescent="0.25"/>
    <row r="1944" s="21" customFormat="1" x14ac:dyDescent="0.25"/>
    <row r="1945" s="21" customFormat="1" x14ac:dyDescent="0.25"/>
    <row r="1946" s="21" customFormat="1" x14ac:dyDescent="0.25"/>
    <row r="1947" s="21" customFormat="1" x14ac:dyDescent="0.25"/>
    <row r="1948" s="21" customFormat="1" x14ac:dyDescent="0.25"/>
    <row r="1949" s="21" customFormat="1" x14ac:dyDescent="0.25"/>
    <row r="1950" s="21" customFormat="1" x14ac:dyDescent="0.25"/>
    <row r="1951" s="21" customFormat="1" x14ac:dyDescent="0.25"/>
    <row r="1952" s="21" customFormat="1" x14ac:dyDescent="0.25"/>
    <row r="1953" s="21" customFormat="1" x14ac:dyDescent="0.25"/>
    <row r="1954" s="21" customFormat="1" x14ac:dyDescent="0.25"/>
    <row r="1955" s="21" customFormat="1" x14ac:dyDescent="0.25"/>
    <row r="1956" s="21" customFormat="1" x14ac:dyDescent="0.25"/>
    <row r="1957" s="21" customFormat="1" x14ac:dyDescent="0.25"/>
    <row r="1958" s="21" customFormat="1" x14ac:dyDescent="0.25"/>
    <row r="1959" s="21" customFormat="1" x14ac:dyDescent="0.25"/>
    <row r="1960" s="21" customFormat="1" x14ac:dyDescent="0.25"/>
    <row r="1961" s="21" customFormat="1" x14ac:dyDescent="0.25"/>
    <row r="1962" s="21" customFormat="1" x14ac:dyDescent="0.25"/>
    <row r="1963" s="21" customFormat="1" x14ac:dyDescent="0.25"/>
    <row r="1964" s="21" customFormat="1" x14ac:dyDescent="0.25"/>
    <row r="1965" s="21" customFormat="1" x14ac:dyDescent="0.25"/>
    <row r="1966" s="21" customFormat="1" x14ac:dyDescent="0.25"/>
    <row r="1967" s="21" customFormat="1" x14ac:dyDescent="0.25"/>
    <row r="1968" s="21" customFormat="1" x14ac:dyDescent="0.25"/>
    <row r="1969" s="21" customFormat="1" x14ac:dyDescent="0.25"/>
    <row r="1970" s="21" customFormat="1" x14ac:dyDescent="0.25"/>
    <row r="1971" s="21" customFormat="1" x14ac:dyDescent="0.25"/>
    <row r="1972" s="21" customFormat="1" x14ac:dyDescent="0.25"/>
    <row r="1973" s="21" customFormat="1" x14ac:dyDescent="0.25"/>
    <row r="1974" s="21" customFormat="1" x14ac:dyDescent="0.25"/>
    <row r="1975" s="21" customFormat="1" x14ac:dyDescent="0.25"/>
    <row r="1976" s="21" customFormat="1" x14ac:dyDescent="0.25"/>
    <row r="1977" s="21" customFormat="1" x14ac:dyDescent="0.25"/>
    <row r="1978" s="21" customFormat="1" x14ac:dyDescent="0.25"/>
    <row r="1979" s="21" customFormat="1" x14ac:dyDescent="0.25"/>
    <row r="1980" s="21" customFormat="1" x14ac:dyDescent="0.25"/>
    <row r="1981" s="21" customFormat="1" x14ac:dyDescent="0.25"/>
    <row r="1982" s="21" customFormat="1" x14ac:dyDescent="0.25"/>
    <row r="1983" s="21" customFormat="1" x14ac:dyDescent="0.25"/>
    <row r="1984" s="21" customFormat="1" x14ac:dyDescent="0.25"/>
    <row r="1985" s="21" customFormat="1" x14ac:dyDescent="0.25"/>
    <row r="1986" s="21" customFormat="1" x14ac:dyDescent="0.25"/>
    <row r="1987" s="21" customFormat="1" x14ac:dyDescent="0.25"/>
    <row r="1988" s="21" customFormat="1" x14ac:dyDescent="0.25"/>
    <row r="1989" s="21" customFormat="1" x14ac:dyDescent="0.25"/>
    <row r="1990" s="21" customFormat="1" x14ac:dyDescent="0.25"/>
    <row r="1991" s="21" customFormat="1" x14ac:dyDescent="0.25"/>
    <row r="1992" s="21" customFormat="1" x14ac:dyDescent="0.25"/>
    <row r="1993" s="21" customFormat="1" x14ac:dyDescent="0.25"/>
    <row r="1994" s="21" customFormat="1" x14ac:dyDescent="0.25"/>
    <row r="1995" s="21" customFormat="1" x14ac:dyDescent="0.25"/>
    <row r="1996" s="21" customFormat="1" x14ac:dyDescent="0.25"/>
    <row r="1997" s="21" customFormat="1" x14ac:dyDescent="0.25"/>
    <row r="1998" s="21" customFormat="1" x14ac:dyDescent="0.25"/>
    <row r="1999" s="21" customFormat="1" x14ac:dyDescent="0.25"/>
    <row r="2000" s="21" customFormat="1" x14ac:dyDescent="0.25"/>
    <row r="2001" s="21" customFormat="1" x14ac:dyDescent="0.25"/>
    <row r="2002" s="21" customFormat="1" x14ac:dyDescent="0.25"/>
    <row r="2003" s="21" customFormat="1" x14ac:dyDescent="0.25"/>
    <row r="2004" s="21" customFormat="1" x14ac:dyDescent="0.25"/>
    <row r="2005" s="21" customFormat="1" x14ac:dyDescent="0.25"/>
    <row r="2006" s="21" customFormat="1" x14ac:dyDescent="0.25"/>
    <row r="2007" s="21" customFormat="1" x14ac:dyDescent="0.25"/>
    <row r="2008" s="21" customFormat="1" x14ac:dyDescent="0.25"/>
    <row r="2009" s="21" customFormat="1" x14ac:dyDescent="0.25"/>
    <row r="2010" s="21" customFormat="1" x14ac:dyDescent="0.25"/>
    <row r="2011" s="21" customFormat="1" x14ac:dyDescent="0.25"/>
    <row r="2012" s="21" customFormat="1" x14ac:dyDescent="0.25"/>
    <row r="2013" s="21" customFormat="1" x14ac:dyDescent="0.25"/>
    <row r="2014" s="21" customFormat="1" x14ac:dyDescent="0.25"/>
    <row r="2015" s="21" customFormat="1" x14ac:dyDescent="0.25"/>
    <row r="2016" s="21" customFormat="1" x14ac:dyDescent="0.25"/>
    <row r="2017" s="21" customFormat="1" x14ac:dyDescent="0.25"/>
    <row r="2018" s="21" customFormat="1" x14ac:dyDescent="0.25"/>
    <row r="2019" s="21" customFormat="1" x14ac:dyDescent="0.25"/>
    <row r="2020" s="21" customFormat="1" x14ac:dyDescent="0.25"/>
    <row r="2021" s="21" customFormat="1" x14ac:dyDescent="0.25"/>
    <row r="2022" s="21" customFormat="1" x14ac:dyDescent="0.25"/>
    <row r="2023" s="21" customFormat="1" x14ac:dyDescent="0.25"/>
    <row r="2024" s="21" customFormat="1" x14ac:dyDescent="0.25"/>
    <row r="2025" s="21" customFormat="1" x14ac:dyDescent="0.25"/>
    <row r="2026" s="21" customFormat="1" x14ac:dyDescent="0.25"/>
    <row r="2027" s="21" customFormat="1" x14ac:dyDescent="0.25"/>
    <row r="2028" s="21" customFormat="1" x14ac:dyDescent="0.25"/>
    <row r="2029" s="21" customFormat="1" x14ac:dyDescent="0.25"/>
    <row r="2030" s="21" customFormat="1" x14ac:dyDescent="0.25"/>
    <row r="2031" s="21" customFormat="1" x14ac:dyDescent="0.25"/>
    <row r="2032" s="21" customFormat="1" x14ac:dyDescent="0.25"/>
    <row r="2033" s="21" customFormat="1" x14ac:dyDescent="0.25"/>
    <row r="2034" s="21" customFormat="1" x14ac:dyDescent="0.25"/>
    <row r="2035" s="21" customFormat="1" x14ac:dyDescent="0.25"/>
    <row r="2036" s="21" customFormat="1" x14ac:dyDescent="0.25"/>
    <row r="2037" s="21" customFormat="1" x14ac:dyDescent="0.25"/>
    <row r="2038" s="21" customFormat="1" x14ac:dyDescent="0.25"/>
    <row r="2039" s="21" customFormat="1" x14ac:dyDescent="0.25"/>
    <row r="2040" s="21" customFormat="1" x14ac:dyDescent="0.25"/>
    <row r="2041" s="21" customFormat="1" x14ac:dyDescent="0.25"/>
    <row r="2042" s="21" customFormat="1" x14ac:dyDescent="0.25"/>
    <row r="2043" s="21" customFormat="1" x14ac:dyDescent="0.25"/>
    <row r="2044" s="21" customFormat="1" x14ac:dyDescent="0.25"/>
    <row r="2045" s="21" customFormat="1" x14ac:dyDescent="0.25"/>
    <row r="2046" s="21" customFormat="1" x14ac:dyDescent="0.25"/>
    <row r="2047" s="21" customFormat="1" x14ac:dyDescent="0.25"/>
    <row r="2048" s="21" customFormat="1" x14ac:dyDescent="0.25"/>
    <row r="2049" s="21" customFormat="1" x14ac:dyDescent="0.25"/>
    <row r="2050" s="21" customFormat="1" x14ac:dyDescent="0.25"/>
    <row r="2051" s="21" customFormat="1" x14ac:dyDescent="0.25"/>
    <row r="2052" s="21" customFormat="1" x14ac:dyDescent="0.25"/>
    <row r="2053" s="21" customFormat="1" x14ac:dyDescent="0.25"/>
    <row r="2054" s="21" customFormat="1" x14ac:dyDescent="0.25"/>
    <row r="2055" s="21" customFormat="1" x14ac:dyDescent="0.25"/>
    <row r="2056" s="21" customFormat="1" x14ac:dyDescent="0.25"/>
    <row r="2057" s="21" customFormat="1" x14ac:dyDescent="0.25"/>
    <row r="2058" s="21" customFormat="1" x14ac:dyDescent="0.25"/>
    <row r="2059" s="21" customFormat="1" x14ac:dyDescent="0.25"/>
    <row r="2060" s="21" customFormat="1" x14ac:dyDescent="0.25"/>
    <row r="2061" s="21" customFormat="1" x14ac:dyDescent="0.25"/>
    <row r="2062" s="21" customFormat="1" x14ac:dyDescent="0.25"/>
    <row r="2063" s="21" customFormat="1" x14ac:dyDescent="0.25"/>
    <row r="2064" s="21" customFormat="1" x14ac:dyDescent="0.25"/>
    <row r="2065" s="21" customFormat="1" x14ac:dyDescent="0.25"/>
    <row r="2066" s="21" customFormat="1" x14ac:dyDescent="0.25"/>
    <row r="2067" s="21" customFormat="1" x14ac:dyDescent="0.25"/>
    <row r="2068" s="21" customFormat="1" x14ac:dyDescent="0.25"/>
    <row r="2069" s="21" customFormat="1" x14ac:dyDescent="0.25"/>
    <row r="2070" s="21" customFormat="1" x14ac:dyDescent="0.25"/>
    <row r="2071" s="21" customFormat="1" x14ac:dyDescent="0.25"/>
    <row r="2072" s="21" customFormat="1" x14ac:dyDescent="0.25"/>
    <row r="2073" s="21" customFormat="1" x14ac:dyDescent="0.25"/>
    <row r="2074" s="21" customFormat="1" x14ac:dyDescent="0.25"/>
    <row r="2075" s="21" customFormat="1" x14ac:dyDescent="0.25"/>
    <row r="2076" s="21" customFormat="1" x14ac:dyDescent="0.25"/>
    <row r="2077" s="21" customFormat="1" x14ac:dyDescent="0.25"/>
    <row r="2078" s="21" customFormat="1" x14ac:dyDescent="0.25"/>
    <row r="2079" s="21" customFormat="1" x14ac:dyDescent="0.25"/>
    <row r="2080" s="21" customFormat="1" x14ac:dyDescent="0.25"/>
    <row r="2081" s="21" customFormat="1" x14ac:dyDescent="0.25"/>
    <row r="2082" s="21" customFormat="1" x14ac:dyDescent="0.25"/>
    <row r="2083" s="21" customFormat="1" x14ac:dyDescent="0.25"/>
    <row r="2084" s="21" customFormat="1" x14ac:dyDescent="0.25"/>
    <row r="2085" s="21" customFormat="1" x14ac:dyDescent="0.25"/>
    <row r="2086" s="21" customFormat="1" x14ac:dyDescent="0.25"/>
    <row r="2087" s="21" customFormat="1" x14ac:dyDescent="0.25"/>
    <row r="2088" s="21" customFormat="1" x14ac:dyDescent="0.25"/>
    <row r="2089" s="21" customFormat="1" x14ac:dyDescent="0.25"/>
    <row r="2090" s="21" customFormat="1" x14ac:dyDescent="0.25"/>
    <row r="2091" s="21" customFormat="1" x14ac:dyDescent="0.25"/>
    <row r="2092" s="21" customFormat="1" x14ac:dyDescent="0.25"/>
    <row r="2093" s="21" customFormat="1" x14ac:dyDescent="0.25"/>
    <row r="2094" s="21" customFormat="1" x14ac:dyDescent="0.25"/>
    <row r="2095" s="21" customFormat="1" x14ac:dyDescent="0.25"/>
    <row r="2096" s="21" customFormat="1" x14ac:dyDescent="0.25"/>
    <row r="2097" s="21" customFormat="1" x14ac:dyDescent="0.25"/>
    <row r="2098" s="21" customFormat="1" x14ac:dyDescent="0.25"/>
    <row r="2099" s="21" customFormat="1" x14ac:dyDescent="0.25"/>
    <row r="2100" s="21" customFormat="1" x14ac:dyDescent="0.25"/>
    <row r="2101" s="21" customFormat="1" x14ac:dyDescent="0.25"/>
    <row r="2102" s="21" customFormat="1" x14ac:dyDescent="0.25"/>
    <row r="2103" s="21" customFormat="1" x14ac:dyDescent="0.25"/>
    <row r="2104" s="21" customFormat="1" x14ac:dyDescent="0.25"/>
    <row r="2105" s="21" customFormat="1" x14ac:dyDescent="0.25"/>
    <row r="2106" s="21" customFormat="1" x14ac:dyDescent="0.25"/>
    <row r="2107" s="21" customFormat="1" x14ac:dyDescent="0.25"/>
    <row r="2108" s="21" customFormat="1" x14ac:dyDescent="0.25"/>
    <row r="2109" s="21" customFormat="1" x14ac:dyDescent="0.25"/>
    <row r="2110" s="21" customFormat="1" x14ac:dyDescent="0.25"/>
    <row r="2111" s="21" customFormat="1" x14ac:dyDescent="0.25"/>
    <row r="2112" s="21" customFormat="1" x14ac:dyDescent="0.25"/>
    <row r="2113" s="21" customFormat="1" x14ac:dyDescent="0.25"/>
    <row r="2114" s="21" customFormat="1" x14ac:dyDescent="0.25"/>
    <row r="2115" s="21" customFormat="1" x14ac:dyDescent="0.25"/>
    <row r="2116" s="21" customFormat="1" x14ac:dyDescent="0.25"/>
    <row r="2117" s="21" customFormat="1" x14ac:dyDescent="0.25"/>
    <row r="2118" s="21" customFormat="1" x14ac:dyDescent="0.25"/>
    <row r="2119" s="21" customFormat="1" x14ac:dyDescent="0.25"/>
    <row r="2120" s="21" customFormat="1" x14ac:dyDescent="0.25"/>
    <row r="2121" s="21" customFormat="1" x14ac:dyDescent="0.25"/>
    <row r="2122" s="21" customFormat="1" x14ac:dyDescent="0.25"/>
    <row r="2123" s="21" customFormat="1" x14ac:dyDescent="0.25"/>
    <row r="2124" s="21" customFormat="1" x14ac:dyDescent="0.25"/>
    <row r="2125" s="21" customFormat="1" x14ac:dyDescent="0.25"/>
    <row r="2126" s="21" customFormat="1" x14ac:dyDescent="0.25"/>
    <row r="2127" s="21" customFormat="1" x14ac:dyDescent="0.25"/>
    <row r="2128" s="21" customFormat="1" x14ac:dyDescent="0.25"/>
    <row r="2129" s="21" customFormat="1" x14ac:dyDescent="0.25"/>
    <row r="2130" s="21" customFormat="1" x14ac:dyDescent="0.25"/>
    <row r="2131" s="21" customFormat="1" x14ac:dyDescent="0.25"/>
    <row r="2132" s="21" customFormat="1" x14ac:dyDescent="0.25"/>
    <row r="2133" s="21" customFormat="1" x14ac:dyDescent="0.25"/>
    <row r="2134" s="21" customFormat="1" x14ac:dyDescent="0.25"/>
    <row r="2135" s="21" customFormat="1" x14ac:dyDescent="0.25"/>
    <row r="2136" s="21" customFormat="1" x14ac:dyDescent="0.25"/>
    <row r="2137" s="21" customFormat="1" x14ac:dyDescent="0.25"/>
    <row r="2138" s="21" customFormat="1" x14ac:dyDescent="0.25"/>
    <row r="2139" s="21" customFormat="1" x14ac:dyDescent="0.25"/>
    <row r="2140" s="21" customFormat="1" x14ac:dyDescent="0.25"/>
    <row r="2141" s="21" customFormat="1" x14ac:dyDescent="0.25"/>
    <row r="2142" s="21" customFormat="1" x14ac:dyDescent="0.25"/>
    <row r="2143" s="21" customFormat="1" x14ac:dyDescent="0.25"/>
    <row r="2144" s="21" customFormat="1" x14ac:dyDescent="0.25"/>
    <row r="2145" s="21" customFormat="1" x14ac:dyDescent="0.25"/>
    <row r="2146" s="21" customFormat="1" x14ac:dyDescent="0.25"/>
    <row r="2147" s="21" customFormat="1" x14ac:dyDescent="0.25"/>
    <row r="2148" s="21" customFormat="1" x14ac:dyDescent="0.25"/>
    <row r="2149" s="21" customFormat="1" x14ac:dyDescent="0.25"/>
    <row r="2150" s="21" customFormat="1" x14ac:dyDescent="0.25"/>
    <row r="2151" s="21" customFormat="1" x14ac:dyDescent="0.25"/>
    <row r="2152" s="21" customFormat="1" x14ac:dyDescent="0.25"/>
    <row r="2153" s="21" customFormat="1" x14ac:dyDescent="0.25"/>
    <row r="2154" s="21" customFormat="1" x14ac:dyDescent="0.25"/>
    <row r="2155" s="21" customFormat="1" x14ac:dyDescent="0.25"/>
    <row r="2156" s="21" customFormat="1" x14ac:dyDescent="0.25"/>
    <row r="2157" s="21" customFormat="1" x14ac:dyDescent="0.25"/>
    <row r="2158" s="21" customFormat="1" x14ac:dyDescent="0.25"/>
    <row r="2159" s="21" customFormat="1" x14ac:dyDescent="0.25"/>
    <row r="2160" s="21" customFormat="1" x14ac:dyDescent="0.25"/>
    <row r="2161" s="21" customFormat="1" x14ac:dyDescent="0.25"/>
    <row r="2162" s="21" customFormat="1" x14ac:dyDescent="0.25"/>
    <row r="2163" s="21" customFormat="1" x14ac:dyDescent="0.25"/>
    <row r="2164" s="21" customFormat="1" x14ac:dyDescent="0.25"/>
    <row r="2165" s="21" customFormat="1" x14ac:dyDescent="0.25"/>
    <row r="2166" s="21" customFormat="1" x14ac:dyDescent="0.25"/>
    <row r="2167" s="21" customFormat="1" x14ac:dyDescent="0.25"/>
    <row r="2168" s="21" customFormat="1" x14ac:dyDescent="0.25"/>
    <row r="2169" s="21" customFormat="1" x14ac:dyDescent="0.25"/>
    <row r="2170" s="21" customFormat="1" x14ac:dyDescent="0.25"/>
    <row r="2171" s="21" customFormat="1" x14ac:dyDescent="0.25"/>
    <row r="2172" s="21" customFormat="1" x14ac:dyDescent="0.25"/>
    <row r="2173" s="21" customFormat="1" x14ac:dyDescent="0.25"/>
    <row r="2174" s="21" customFormat="1" x14ac:dyDescent="0.25"/>
    <row r="2175" s="21" customFormat="1" x14ac:dyDescent="0.25"/>
    <row r="2176" s="21" customFormat="1" x14ac:dyDescent="0.25"/>
    <row r="2177" s="21" customFormat="1" x14ac:dyDescent="0.25"/>
    <row r="2178" s="21" customFormat="1" x14ac:dyDescent="0.25"/>
    <row r="2179" s="21" customFormat="1" x14ac:dyDescent="0.25"/>
    <row r="2180" s="21" customFormat="1" x14ac:dyDescent="0.25"/>
    <row r="2181" s="21" customFormat="1" x14ac:dyDescent="0.25"/>
    <row r="2182" s="21" customFormat="1" x14ac:dyDescent="0.25"/>
    <row r="2183" s="21" customFormat="1" x14ac:dyDescent="0.25"/>
    <row r="2184" s="21" customFormat="1" x14ac:dyDescent="0.25"/>
    <row r="2185" s="21" customFormat="1" x14ac:dyDescent="0.25"/>
    <row r="2186" s="21" customFormat="1" x14ac:dyDescent="0.25"/>
    <row r="2187" s="21" customFormat="1" x14ac:dyDescent="0.25"/>
    <row r="2188" s="21" customFormat="1" x14ac:dyDescent="0.25"/>
    <row r="2189" s="21" customFormat="1" x14ac:dyDescent="0.25"/>
    <row r="2190" s="21" customFormat="1" x14ac:dyDescent="0.25"/>
    <row r="2191" s="21" customFormat="1" x14ac:dyDescent="0.25"/>
    <row r="2192" s="21" customFormat="1" x14ac:dyDescent="0.25"/>
    <row r="2193" s="21" customFormat="1" x14ac:dyDescent="0.25"/>
    <row r="2194" s="21" customFormat="1" x14ac:dyDescent="0.25"/>
    <row r="2195" s="21" customFormat="1" x14ac:dyDescent="0.25"/>
    <row r="2196" s="21" customFormat="1" x14ac:dyDescent="0.25"/>
    <row r="2197" s="21" customFormat="1" x14ac:dyDescent="0.25"/>
    <row r="2198" s="21" customFormat="1" x14ac:dyDescent="0.25"/>
    <row r="2199" s="21" customFormat="1" x14ac:dyDescent="0.25"/>
    <row r="2200" s="21" customFormat="1" x14ac:dyDescent="0.25"/>
    <row r="2201" s="21" customFormat="1" x14ac:dyDescent="0.25"/>
    <row r="2202" s="21" customFormat="1" x14ac:dyDescent="0.25"/>
    <row r="2203" s="21" customFormat="1" x14ac:dyDescent="0.25"/>
    <row r="2204" s="21" customFormat="1" x14ac:dyDescent="0.25"/>
    <row r="2205" s="21" customFormat="1" x14ac:dyDescent="0.25"/>
    <row r="2206" s="21" customFormat="1" x14ac:dyDescent="0.25"/>
    <row r="2207" s="21" customFormat="1" x14ac:dyDescent="0.25"/>
    <row r="2208" s="21" customFormat="1" x14ac:dyDescent="0.25"/>
    <row r="2209" s="21" customFormat="1" x14ac:dyDescent="0.25"/>
    <row r="2210" s="21" customFormat="1" x14ac:dyDescent="0.25"/>
    <row r="2211" s="21" customFormat="1" x14ac:dyDescent="0.25"/>
    <row r="2212" s="21" customFormat="1" x14ac:dyDescent="0.25"/>
    <row r="2213" s="21" customFormat="1" x14ac:dyDescent="0.25"/>
    <row r="2214" s="21" customFormat="1" x14ac:dyDescent="0.25"/>
    <row r="2215" s="21" customFormat="1" x14ac:dyDescent="0.25"/>
    <row r="2216" s="21" customFormat="1" x14ac:dyDescent="0.25"/>
    <row r="2217" s="21" customFormat="1" x14ac:dyDescent="0.25"/>
    <row r="2218" s="21" customFormat="1" x14ac:dyDescent="0.25"/>
    <row r="2219" s="21" customFormat="1" x14ac:dyDescent="0.25"/>
    <row r="2220" s="21" customFormat="1" x14ac:dyDescent="0.25"/>
    <row r="2221" s="21" customFormat="1" x14ac:dyDescent="0.25"/>
    <row r="2222" s="21" customFormat="1" x14ac:dyDescent="0.25"/>
    <row r="2223" s="21" customFormat="1" x14ac:dyDescent="0.25"/>
    <row r="2224" s="21" customFormat="1" x14ac:dyDescent="0.25"/>
    <row r="2225" s="21" customFormat="1" x14ac:dyDescent="0.25"/>
    <row r="2226" s="21" customFormat="1" x14ac:dyDescent="0.25"/>
    <row r="2227" s="21" customFormat="1" x14ac:dyDescent="0.25"/>
    <row r="2228" s="21" customFormat="1" x14ac:dyDescent="0.25"/>
    <row r="2229" s="21" customFormat="1" x14ac:dyDescent="0.25"/>
    <row r="2230" s="21" customFormat="1" x14ac:dyDescent="0.25"/>
    <row r="2231" s="21" customFormat="1" x14ac:dyDescent="0.25"/>
    <row r="2232" s="21" customFormat="1" x14ac:dyDescent="0.25"/>
    <row r="2233" s="21" customFormat="1" x14ac:dyDescent="0.25"/>
    <row r="2234" s="21" customFormat="1" x14ac:dyDescent="0.25"/>
    <row r="2235" s="21" customFormat="1" x14ac:dyDescent="0.25"/>
    <row r="2236" s="21" customFormat="1" x14ac:dyDescent="0.25"/>
    <row r="2237" s="21" customFormat="1" x14ac:dyDescent="0.25"/>
    <row r="2238" s="21" customFormat="1" x14ac:dyDescent="0.25"/>
    <row r="2239" s="21" customFormat="1" x14ac:dyDescent="0.25"/>
    <row r="2240" s="21" customFormat="1" x14ac:dyDescent="0.25"/>
    <row r="2241" s="21" customFormat="1" x14ac:dyDescent="0.25"/>
    <row r="2242" s="21" customFormat="1" x14ac:dyDescent="0.25"/>
    <row r="2243" s="21" customFormat="1" x14ac:dyDescent="0.25"/>
    <row r="2244" s="21" customFormat="1" x14ac:dyDescent="0.25"/>
    <row r="2245" s="21" customFormat="1" x14ac:dyDescent="0.25"/>
    <row r="2246" s="21" customFormat="1" x14ac:dyDescent="0.25"/>
    <row r="2247" s="21" customFormat="1" x14ac:dyDescent="0.25"/>
    <row r="2248" s="21" customFormat="1" x14ac:dyDescent="0.25"/>
    <row r="2249" s="21" customFormat="1" x14ac:dyDescent="0.25"/>
    <row r="2250" s="21" customFormat="1" x14ac:dyDescent="0.25"/>
    <row r="2251" s="21" customFormat="1" x14ac:dyDescent="0.25"/>
    <row r="2252" s="21" customFormat="1" x14ac:dyDescent="0.25"/>
    <row r="2253" s="21" customFormat="1" x14ac:dyDescent="0.25"/>
    <row r="2254" s="21" customFormat="1" x14ac:dyDescent="0.25"/>
    <row r="2255" s="21" customFormat="1" x14ac:dyDescent="0.25"/>
    <row r="2256" s="21" customFormat="1" x14ac:dyDescent="0.25"/>
    <row r="2257" s="21" customFormat="1" x14ac:dyDescent="0.25"/>
    <row r="2258" s="21" customFormat="1" x14ac:dyDescent="0.25"/>
    <row r="2259" s="21" customFormat="1" x14ac:dyDescent="0.25"/>
    <row r="2260" s="21" customFormat="1" x14ac:dyDescent="0.25"/>
    <row r="2261" s="21" customFormat="1" x14ac:dyDescent="0.25"/>
    <row r="2262" s="21" customFormat="1" x14ac:dyDescent="0.25"/>
    <row r="2263" s="21" customFormat="1" x14ac:dyDescent="0.25"/>
    <row r="2264" s="21" customFormat="1" x14ac:dyDescent="0.25"/>
    <row r="2265" s="21" customFormat="1" x14ac:dyDescent="0.25"/>
    <row r="2266" s="21" customFormat="1" x14ac:dyDescent="0.25"/>
    <row r="2267" s="21" customFormat="1" x14ac:dyDescent="0.25"/>
    <row r="2268" s="21" customFormat="1" x14ac:dyDescent="0.25"/>
    <row r="2269" s="21" customFormat="1" x14ac:dyDescent="0.25"/>
    <row r="2270" s="21" customFormat="1" x14ac:dyDescent="0.25"/>
    <row r="2271" s="21" customFormat="1" x14ac:dyDescent="0.25"/>
    <row r="2272" s="21" customFormat="1" x14ac:dyDescent="0.25"/>
    <row r="2273" s="21" customFormat="1" x14ac:dyDescent="0.25"/>
    <row r="2274" s="21" customFormat="1" x14ac:dyDescent="0.25"/>
    <row r="2275" s="21" customFormat="1" x14ac:dyDescent="0.25"/>
    <row r="2276" s="21" customFormat="1" x14ac:dyDescent="0.25"/>
    <row r="2277" s="21" customFormat="1" x14ac:dyDescent="0.25"/>
    <row r="2278" s="21" customFormat="1" x14ac:dyDescent="0.25"/>
    <row r="2279" s="21" customFormat="1" x14ac:dyDescent="0.25"/>
    <row r="2280" s="21" customFormat="1" x14ac:dyDescent="0.25"/>
    <row r="2281" s="21" customFormat="1" x14ac:dyDescent="0.25"/>
    <row r="2282" s="21" customFormat="1" x14ac:dyDescent="0.25"/>
    <row r="2283" s="21" customFormat="1" x14ac:dyDescent="0.25"/>
    <row r="2284" s="21" customFormat="1" x14ac:dyDescent="0.25"/>
    <row r="2285" s="21" customFormat="1" x14ac:dyDescent="0.25"/>
    <row r="2286" s="21" customFormat="1" x14ac:dyDescent="0.25"/>
    <row r="2287" s="21" customFormat="1" x14ac:dyDescent="0.25"/>
    <row r="2288" s="21" customFormat="1" x14ac:dyDescent="0.25"/>
    <row r="2289" s="21" customFormat="1" x14ac:dyDescent="0.25"/>
    <row r="2290" s="21" customFormat="1" x14ac:dyDescent="0.25"/>
    <row r="2291" s="21" customFormat="1" x14ac:dyDescent="0.25"/>
    <row r="2292" s="21" customFormat="1" x14ac:dyDescent="0.25"/>
    <row r="2293" s="21" customFormat="1" x14ac:dyDescent="0.25"/>
    <row r="2294" s="21" customFormat="1" x14ac:dyDescent="0.25"/>
    <row r="2295" s="21" customFormat="1" x14ac:dyDescent="0.25"/>
    <row r="2296" s="21" customFormat="1" x14ac:dyDescent="0.25"/>
    <row r="2297" s="21" customFormat="1" x14ac:dyDescent="0.25"/>
    <row r="2298" s="21" customFormat="1" x14ac:dyDescent="0.25"/>
    <row r="2299" s="21" customFormat="1" x14ac:dyDescent="0.25"/>
    <row r="2300" s="21" customFormat="1" x14ac:dyDescent="0.25"/>
    <row r="2301" s="21" customFormat="1" x14ac:dyDescent="0.25"/>
    <row r="2302" s="21" customFormat="1" x14ac:dyDescent="0.25"/>
    <row r="2303" s="21" customFormat="1" x14ac:dyDescent="0.25"/>
    <row r="2304" s="21" customFormat="1" x14ac:dyDescent="0.25"/>
    <row r="2305" s="21" customFormat="1" x14ac:dyDescent="0.25"/>
    <row r="2306" s="21" customFormat="1" x14ac:dyDescent="0.25"/>
    <row r="2307" s="21" customFormat="1" x14ac:dyDescent="0.25"/>
    <row r="2308" s="21" customFormat="1" x14ac:dyDescent="0.25"/>
    <row r="2309" s="21" customFormat="1" x14ac:dyDescent="0.25"/>
    <row r="2310" s="21" customFormat="1" x14ac:dyDescent="0.25"/>
    <row r="2311" s="21" customFormat="1" x14ac:dyDescent="0.25"/>
    <row r="2312" s="21" customFormat="1" x14ac:dyDescent="0.25"/>
    <row r="2313" s="21" customFormat="1" x14ac:dyDescent="0.25"/>
    <row r="2314" s="21" customFormat="1" x14ac:dyDescent="0.25"/>
    <row r="2315" s="21" customFormat="1" x14ac:dyDescent="0.25"/>
    <row r="2316" s="21" customFormat="1" x14ac:dyDescent="0.25"/>
    <row r="2317" s="21" customFormat="1" x14ac:dyDescent="0.25"/>
    <row r="2318" s="21" customFormat="1" x14ac:dyDescent="0.25"/>
    <row r="2319" s="21" customFormat="1" x14ac:dyDescent="0.25"/>
    <row r="2320" s="21" customFormat="1" x14ac:dyDescent="0.25"/>
    <row r="2321" s="21" customFormat="1" x14ac:dyDescent="0.25"/>
    <row r="2322" s="21" customFormat="1" x14ac:dyDescent="0.25"/>
    <row r="2323" s="21" customFormat="1" x14ac:dyDescent="0.25"/>
    <row r="2324" s="21" customFormat="1" x14ac:dyDescent="0.25"/>
    <row r="2325" s="21" customFormat="1" x14ac:dyDescent="0.25"/>
    <row r="2326" s="21" customFormat="1" x14ac:dyDescent="0.25"/>
    <row r="2327" s="21" customFormat="1" x14ac:dyDescent="0.25"/>
    <row r="2328" s="21" customFormat="1" x14ac:dyDescent="0.25"/>
    <row r="2329" s="21" customFormat="1" x14ac:dyDescent="0.25"/>
    <row r="2330" s="21" customFormat="1" x14ac:dyDescent="0.25"/>
    <row r="2331" s="21" customFormat="1" x14ac:dyDescent="0.25"/>
    <row r="2332" s="21" customFormat="1" x14ac:dyDescent="0.25"/>
    <row r="2333" s="21" customFormat="1" x14ac:dyDescent="0.25"/>
    <row r="2334" s="21" customFormat="1" x14ac:dyDescent="0.25"/>
    <row r="2335" s="21" customFormat="1" x14ac:dyDescent="0.25"/>
    <row r="2336" s="21" customFormat="1" x14ac:dyDescent="0.25"/>
    <row r="2337" s="21" customFormat="1" x14ac:dyDescent="0.25"/>
    <row r="2338" s="21" customFormat="1" x14ac:dyDescent="0.25"/>
    <row r="2339" s="21" customFormat="1" x14ac:dyDescent="0.25"/>
    <row r="2340" s="21" customFormat="1" x14ac:dyDescent="0.25"/>
    <row r="2341" s="21" customFormat="1" x14ac:dyDescent="0.25"/>
    <row r="2342" s="21" customFormat="1" x14ac:dyDescent="0.25"/>
    <row r="2343" s="21" customFormat="1" x14ac:dyDescent="0.25"/>
    <row r="2344" s="21" customFormat="1" x14ac:dyDescent="0.25"/>
    <row r="2345" s="21" customFormat="1" x14ac:dyDescent="0.25"/>
    <row r="2346" s="21" customFormat="1" x14ac:dyDescent="0.25"/>
    <row r="2347" s="21" customFormat="1" x14ac:dyDescent="0.25"/>
    <row r="2348" s="21" customFormat="1" x14ac:dyDescent="0.25"/>
    <row r="2349" s="21" customFormat="1" x14ac:dyDescent="0.25"/>
    <row r="2350" s="21" customFormat="1" x14ac:dyDescent="0.25"/>
    <row r="2351" s="21" customFormat="1" x14ac:dyDescent="0.25"/>
    <row r="2352" s="21" customFormat="1" x14ac:dyDescent="0.25"/>
    <row r="2353" s="21" customFormat="1" x14ac:dyDescent="0.25"/>
    <row r="2354" s="21" customFormat="1" x14ac:dyDescent="0.25"/>
    <row r="2355" s="21" customFormat="1" x14ac:dyDescent="0.25"/>
    <row r="2356" s="21" customFormat="1" x14ac:dyDescent="0.25"/>
    <row r="2357" s="21" customFormat="1" x14ac:dyDescent="0.25"/>
    <row r="2358" s="21" customFormat="1" x14ac:dyDescent="0.25"/>
    <row r="2359" s="21" customFormat="1" x14ac:dyDescent="0.25"/>
    <row r="2360" s="21" customFormat="1" x14ac:dyDescent="0.25"/>
    <row r="2361" s="21" customFormat="1" x14ac:dyDescent="0.25"/>
    <row r="2362" s="21" customFormat="1" x14ac:dyDescent="0.25"/>
    <row r="2363" s="21" customFormat="1" x14ac:dyDescent="0.25"/>
    <row r="2364" s="21" customFormat="1" x14ac:dyDescent="0.25"/>
    <row r="2365" s="21" customFormat="1" x14ac:dyDescent="0.25"/>
    <row r="2366" s="21" customFormat="1" x14ac:dyDescent="0.25"/>
    <row r="2367" s="21" customFormat="1" x14ac:dyDescent="0.25"/>
    <row r="2368" s="21" customFormat="1" x14ac:dyDescent="0.25"/>
    <row r="2369" s="21" customFormat="1" x14ac:dyDescent="0.25"/>
    <row r="2370" s="21" customFormat="1" x14ac:dyDescent="0.25"/>
    <row r="2371" s="21" customFormat="1" x14ac:dyDescent="0.25"/>
    <row r="2372" s="21" customFormat="1" x14ac:dyDescent="0.25"/>
    <row r="2373" s="21" customFormat="1" x14ac:dyDescent="0.25"/>
    <row r="2374" s="21" customFormat="1" x14ac:dyDescent="0.25"/>
    <row r="2375" s="21" customFormat="1" x14ac:dyDescent="0.25"/>
    <row r="2376" s="21" customFormat="1" x14ac:dyDescent="0.25"/>
    <row r="2377" s="21" customFormat="1" x14ac:dyDescent="0.25"/>
    <row r="2378" s="21" customFormat="1" x14ac:dyDescent="0.25"/>
    <row r="2379" s="21" customFormat="1" x14ac:dyDescent="0.25"/>
    <row r="2380" s="21" customFormat="1" x14ac:dyDescent="0.25"/>
    <row r="2381" s="21" customFormat="1" x14ac:dyDescent="0.25"/>
    <row r="2382" s="21" customFormat="1" x14ac:dyDescent="0.25"/>
    <row r="2383" s="21" customFormat="1" x14ac:dyDescent="0.25"/>
    <row r="2384" s="21" customFormat="1" x14ac:dyDescent="0.25"/>
    <row r="2385" s="21" customFormat="1" x14ac:dyDescent="0.25"/>
    <row r="2386" s="21" customFormat="1" x14ac:dyDescent="0.25"/>
    <row r="2387" s="21" customFormat="1" x14ac:dyDescent="0.25"/>
    <row r="2388" s="21" customFormat="1" x14ac:dyDescent="0.25"/>
    <row r="2389" s="21" customFormat="1" x14ac:dyDescent="0.25"/>
    <row r="2390" s="21" customFormat="1" x14ac:dyDescent="0.25"/>
    <row r="2391" s="21" customFormat="1" x14ac:dyDescent="0.25"/>
    <row r="2392" s="21" customFormat="1" x14ac:dyDescent="0.25"/>
    <row r="2393" s="21" customFormat="1" x14ac:dyDescent="0.25"/>
    <row r="2394" s="21" customFormat="1" x14ac:dyDescent="0.25"/>
    <row r="2395" s="21" customFormat="1" x14ac:dyDescent="0.25"/>
    <row r="2396" s="21" customFormat="1" x14ac:dyDescent="0.25"/>
    <row r="2397" s="21" customFormat="1" x14ac:dyDescent="0.25"/>
    <row r="2398" s="21" customFormat="1" x14ac:dyDescent="0.25"/>
    <row r="2399" s="21" customFormat="1" x14ac:dyDescent="0.25"/>
    <row r="2400" s="21" customFormat="1" x14ac:dyDescent="0.25"/>
    <row r="2401" s="21" customFormat="1" x14ac:dyDescent="0.25"/>
    <row r="2402" s="21" customFormat="1" x14ac:dyDescent="0.25"/>
    <row r="2403" s="21" customFormat="1" x14ac:dyDescent="0.25"/>
    <row r="2404" s="21" customFormat="1" x14ac:dyDescent="0.25"/>
    <row r="2405" s="21" customFormat="1" x14ac:dyDescent="0.25"/>
    <row r="2406" s="21" customFormat="1" x14ac:dyDescent="0.25"/>
    <row r="2407" s="21" customFormat="1" x14ac:dyDescent="0.25"/>
    <row r="2408" s="21" customFormat="1" x14ac:dyDescent="0.25"/>
    <row r="2409" s="21" customFormat="1" x14ac:dyDescent="0.25"/>
    <row r="2410" s="21" customFormat="1" x14ac:dyDescent="0.25"/>
    <row r="2411" s="21" customFormat="1" x14ac:dyDescent="0.25"/>
    <row r="2412" s="21" customFormat="1" x14ac:dyDescent="0.25"/>
    <row r="2413" s="21" customFormat="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LIB_REF_No</vt:lpstr>
      <vt:lpstr>Coronavirus_(Wuhan_2019-nCov)</vt:lpstr>
      <vt:lpstr>Glossary</vt:lpstr>
      <vt:lpstr>File_Type (2)</vt:lpstr>
      <vt:lpstr>Sheet3</vt:lpstr>
      <vt:lpstr>ClimateGate_summary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Alexandru Vencu</cp:lastModifiedBy>
  <cp:lastPrinted>2023-03-24T13:24:36Z</cp:lastPrinted>
  <dcterms:created xsi:type="dcterms:W3CDTF">2020-04-23T13:28:30Z</dcterms:created>
  <dcterms:modified xsi:type="dcterms:W3CDTF">2024-09-10T13:46:15Z</dcterms:modified>
</cp:coreProperties>
</file>